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17055" windowHeight="9165" tabRatio="721"/>
  </bookViews>
  <sheets>
    <sheet name="Leikskóli 12-13" sheetId="1" r:id="rId1"/>
  </sheets>
  <definedNames>
    <definedName name="_xlnm.Print_Area" localSheetId="0">'Leikskóli 12-13'!$A$1:$AA$47</definedName>
  </definedNames>
  <calcPr calcId="145621"/>
</workbook>
</file>

<file path=xl/calcChain.xml><?xml version="1.0" encoding="utf-8"?>
<calcChain xmlns="http://schemas.openxmlformats.org/spreadsheetml/2006/main">
  <c r="D46" i="1" l="1"/>
  <c r="D45" i="1"/>
  <c r="D42" i="1"/>
  <c r="D40" i="1"/>
  <c r="D39" i="1"/>
  <c r="D34" i="1"/>
  <c r="D33" i="1"/>
  <c r="D29" i="1"/>
  <c r="D27" i="1"/>
  <c r="D26" i="1"/>
  <c r="D24" i="1"/>
  <c r="D23" i="1"/>
  <c r="D20" i="1"/>
  <c r="D15" i="1"/>
  <c r="D14" i="1"/>
  <c r="D12" i="1"/>
  <c r="D11" i="1"/>
  <c r="D8" i="1"/>
  <c r="D6" i="1"/>
  <c r="D5" i="1"/>
  <c r="D3" i="1"/>
  <c r="D2" i="1"/>
  <c r="C43" i="1"/>
  <c r="C31" i="1"/>
  <c r="C30" i="1"/>
  <c r="C18" i="1"/>
  <c r="C9" i="1"/>
  <c r="B37" i="1" l="1"/>
  <c r="D37" i="1" s="1"/>
  <c r="B36" i="1"/>
  <c r="D36" i="1" s="1"/>
  <c r="B17" i="1"/>
  <c r="D17" i="1" s="1"/>
  <c r="B21" i="1"/>
  <c r="D21" i="1" s="1"/>
  <c r="J15" i="1"/>
  <c r="J14" i="1"/>
  <c r="J8" i="1"/>
  <c r="X8" i="1" s="1"/>
  <c r="J3" i="1"/>
  <c r="J2" i="1"/>
  <c r="B18" i="1" l="1"/>
  <c r="D18" i="1" s="1"/>
  <c r="B9" i="1"/>
  <c r="B43" i="1"/>
  <c r="D43" i="1" s="1"/>
  <c r="I21" i="1"/>
  <c r="J21" i="1" s="1"/>
  <c r="E18" i="1"/>
  <c r="F18" i="1"/>
  <c r="G18" i="1"/>
  <c r="H18" i="1"/>
  <c r="I18" i="1"/>
  <c r="J9" i="1" l="1"/>
  <c r="X9" i="1" s="1"/>
  <c r="D9" i="1"/>
  <c r="J18" i="1"/>
  <c r="X18" i="1" s="1"/>
  <c r="R46" i="1" l="1"/>
  <c r="Q46" i="1"/>
  <c r="I46" i="1"/>
  <c r="U46" i="1" s="1"/>
  <c r="H46" i="1"/>
  <c r="G46" i="1"/>
  <c r="F46" i="1"/>
  <c r="E46" i="1"/>
  <c r="R45" i="1"/>
  <c r="Q45" i="1"/>
  <c r="I45" i="1"/>
  <c r="U45" i="1" s="1"/>
  <c r="H45" i="1"/>
  <c r="G45" i="1"/>
  <c r="F45" i="1"/>
  <c r="E45" i="1"/>
  <c r="R43" i="1"/>
  <c r="Q43" i="1"/>
  <c r="I43" i="1"/>
  <c r="U43" i="1" s="1"/>
  <c r="R42" i="1"/>
  <c r="Q42" i="1"/>
  <c r="J42" i="1"/>
  <c r="I42" i="1"/>
  <c r="U42" i="1" s="1"/>
  <c r="H42" i="1"/>
  <c r="G42" i="1"/>
  <c r="F42" i="1"/>
  <c r="E42" i="1"/>
  <c r="R40" i="1"/>
  <c r="Q40" i="1"/>
  <c r="J40" i="1"/>
  <c r="X40" i="1" s="1"/>
  <c r="I40" i="1"/>
  <c r="U40" i="1" s="1"/>
  <c r="H40" i="1"/>
  <c r="G40" i="1"/>
  <c r="F40" i="1"/>
  <c r="E40" i="1"/>
  <c r="R39" i="1"/>
  <c r="Q39" i="1"/>
  <c r="J39" i="1"/>
  <c r="X39" i="1" s="1"/>
  <c r="I39" i="1"/>
  <c r="U39" i="1" s="1"/>
  <c r="H39" i="1"/>
  <c r="G39" i="1"/>
  <c r="F39" i="1"/>
  <c r="E39" i="1"/>
  <c r="R37" i="1"/>
  <c r="Q37" i="1"/>
  <c r="J37" i="1"/>
  <c r="I37" i="1"/>
  <c r="U37" i="1" s="1"/>
  <c r="H37" i="1"/>
  <c r="G37" i="1"/>
  <c r="F37" i="1"/>
  <c r="E37" i="1"/>
  <c r="R36" i="1"/>
  <c r="Q36" i="1"/>
  <c r="J36" i="1"/>
  <c r="I36" i="1"/>
  <c r="U36" i="1" s="1"/>
  <c r="H36" i="1"/>
  <c r="G36" i="1"/>
  <c r="F36" i="1"/>
  <c r="E36" i="1"/>
  <c r="R34" i="1"/>
  <c r="Q34" i="1"/>
  <c r="I34" i="1"/>
  <c r="H34" i="1"/>
  <c r="G34" i="1"/>
  <c r="F34" i="1"/>
  <c r="E34" i="1"/>
  <c r="R33" i="1"/>
  <c r="Q33" i="1"/>
  <c r="I33" i="1"/>
  <c r="U33" i="1" s="1"/>
  <c r="H33" i="1"/>
  <c r="G33" i="1"/>
  <c r="F33" i="1"/>
  <c r="E33" i="1"/>
  <c r="R31" i="1"/>
  <c r="Q31" i="1"/>
  <c r="J31" i="1"/>
  <c r="B31" i="1"/>
  <c r="H31" i="1" s="1"/>
  <c r="R30" i="1"/>
  <c r="Q30" i="1"/>
  <c r="J30" i="1"/>
  <c r="B30" i="1"/>
  <c r="U29" i="1"/>
  <c r="W29" i="1" s="1"/>
  <c r="R29" i="1"/>
  <c r="Q29" i="1"/>
  <c r="F29" i="1"/>
  <c r="E29" i="1"/>
  <c r="R27" i="1"/>
  <c r="Q27" i="1"/>
  <c r="J27" i="1"/>
  <c r="X27" i="1" s="1"/>
  <c r="I27" i="1"/>
  <c r="U27" i="1" s="1"/>
  <c r="H27" i="1"/>
  <c r="G27" i="1"/>
  <c r="F27" i="1"/>
  <c r="E27" i="1"/>
  <c r="R26" i="1"/>
  <c r="Q26" i="1"/>
  <c r="J26" i="1"/>
  <c r="X26" i="1" s="1"/>
  <c r="I26" i="1"/>
  <c r="U26" i="1" s="1"/>
  <c r="H26" i="1"/>
  <c r="G26" i="1"/>
  <c r="F26" i="1"/>
  <c r="E26" i="1"/>
  <c r="R24" i="1"/>
  <c r="Q24" i="1"/>
  <c r="I24" i="1"/>
  <c r="J24" i="1" s="1"/>
  <c r="H24" i="1"/>
  <c r="G24" i="1"/>
  <c r="F24" i="1"/>
  <c r="E24" i="1"/>
  <c r="R23" i="1"/>
  <c r="Q23" i="1"/>
  <c r="I23" i="1"/>
  <c r="J23" i="1" s="1"/>
  <c r="H23" i="1"/>
  <c r="G23" i="1"/>
  <c r="F23" i="1"/>
  <c r="E23" i="1"/>
  <c r="U21" i="1"/>
  <c r="W21" i="1" s="1"/>
  <c r="R21" i="1"/>
  <c r="Q21" i="1"/>
  <c r="R20" i="1"/>
  <c r="Q20" i="1"/>
  <c r="J20" i="1"/>
  <c r="I20" i="1"/>
  <c r="U20" i="1" s="1"/>
  <c r="H20" i="1"/>
  <c r="G20" i="1"/>
  <c r="F20" i="1"/>
  <c r="E20" i="1"/>
  <c r="U18" i="1"/>
  <c r="W18" i="1" s="1"/>
  <c r="R18" i="1"/>
  <c r="R17" i="1"/>
  <c r="I17" i="1"/>
  <c r="J17" i="1" s="1"/>
  <c r="X17" i="1" s="1"/>
  <c r="H17" i="1"/>
  <c r="G17" i="1"/>
  <c r="F17" i="1"/>
  <c r="E17" i="1"/>
  <c r="R15" i="1"/>
  <c r="Q15" i="1"/>
  <c r="I15" i="1"/>
  <c r="U15" i="1" s="1"/>
  <c r="H15" i="1"/>
  <c r="G15" i="1"/>
  <c r="F15" i="1"/>
  <c r="E15" i="1"/>
  <c r="R14" i="1"/>
  <c r="Q14" i="1"/>
  <c r="I14" i="1"/>
  <c r="U14" i="1" s="1"/>
  <c r="H14" i="1"/>
  <c r="G14" i="1"/>
  <c r="F14" i="1"/>
  <c r="E14" i="1"/>
  <c r="R12" i="1"/>
  <c r="Q12" i="1"/>
  <c r="I12" i="1"/>
  <c r="U12" i="1" s="1"/>
  <c r="H12" i="1"/>
  <c r="G12" i="1"/>
  <c r="F12" i="1"/>
  <c r="E12" i="1"/>
  <c r="R11" i="1"/>
  <c r="Q11" i="1"/>
  <c r="I11" i="1"/>
  <c r="U11" i="1" s="1"/>
  <c r="H11" i="1"/>
  <c r="G11" i="1"/>
  <c r="F11" i="1"/>
  <c r="E11" i="1"/>
  <c r="R9" i="1"/>
  <c r="Q9" i="1"/>
  <c r="I9" i="1"/>
  <c r="H9" i="1"/>
  <c r="G9" i="1"/>
  <c r="F9" i="1"/>
  <c r="E9" i="1"/>
  <c r="R8" i="1"/>
  <c r="Q8" i="1"/>
  <c r="I8" i="1"/>
  <c r="U8" i="1" s="1"/>
  <c r="H8" i="1"/>
  <c r="G8" i="1"/>
  <c r="F8" i="1"/>
  <c r="E8" i="1"/>
  <c r="R6" i="1"/>
  <c r="Q6" i="1"/>
  <c r="I6" i="1"/>
  <c r="J6" i="1" s="1"/>
  <c r="H6" i="1"/>
  <c r="G6" i="1"/>
  <c r="F6" i="1"/>
  <c r="E6" i="1"/>
  <c r="R5" i="1"/>
  <c r="Q5" i="1"/>
  <c r="I5" i="1"/>
  <c r="J5" i="1" s="1"/>
  <c r="H5" i="1"/>
  <c r="G5" i="1"/>
  <c r="F5" i="1"/>
  <c r="E5" i="1"/>
  <c r="R3" i="1"/>
  <c r="Q3" i="1"/>
  <c r="I3" i="1"/>
  <c r="U3" i="1" s="1"/>
  <c r="H3" i="1"/>
  <c r="G3" i="1"/>
  <c r="F3" i="1"/>
  <c r="E3" i="1"/>
  <c r="R2" i="1"/>
  <c r="Q2" i="1"/>
  <c r="I2" i="1"/>
  <c r="U2" i="1" s="1"/>
  <c r="H2" i="1"/>
  <c r="G2" i="1"/>
  <c r="F2" i="1"/>
  <c r="E2" i="1"/>
  <c r="I30" i="1" l="1"/>
  <c r="U30" i="1" s="1"/>
  <c r="D30" i="1"/>
  <c r="J34" i="1"/>
  <c r="X34" i="1" s="1"/>
  <c r="U34" i="1"/>
  <c r="J33" i="1"/>
  <c r="X33" i="1" s="1"/>
  <c r="U17" i="1"/>
  <c r="U5" i="1"/>
  <c r="X5" i="1" s="1"/>
  <c r="Z5" i="1" s="1"/>
  <c r="U6" i="1"/>
  <c r="U9" i="1"/>
  <c r="W9" i="1" s="1"/>
  <c r="X2" i="1"/>
  <c r="Z2" i="1" s="1"/>
  <c r="W2" i="1"/>
  <c r="W5" i="1"/>
  <c r="W8" i="1"/>
  <c r="W11" i="1"/>
  <c r="W12" i="1"/>
  <c r="W14" i="1"/>
  <c r="X14" i="1"/>
  <c r="Z14" i="1" s="1"/>
  <c r="W15" i="1"/>
  <c r="X15" i="1"/>
  <c r="Z15" i="1" s="1"/>
  <c r="W17" i="1"/>
  <c r="W20" i="1"/>
  <c r="X20" i="1"/>
  <c r="Z20" i="1" s="1"/>
  <c r="X30" i="1"/>
  <c r="Z30" i="1" s="1"/>
  <c r="W30" i="1"/>
  <c r="W33" i="1"/>
  <c r="Z33" i="1"/>
  <c r="W34" i="1"/>
  <c r="Z34" i="1"/>
  <c r="W36" i="1"/>
  <c r="X36" i="1"/>
  <c r="Z36" i="1" s="1"/>
  <c r="W37" i="1"/>
  <c r="X37" i="1"/>
  <c r="Z37" i="1" s="1"/>
  <c r="W39" i="1"/>
  <c r="Z39" i="1"/>
  <c r="W40" i="1"/>
  <c r="Z40" i="1"/>
  <c r="W42" i="1"/>
  <c r="X42" i="1"/>
  <c r="Z42" i="1" s="1"/>
  <c r="W43" i="1"/>
  <c r="W46" i="1"/>
  <c r="W3" i="1"/>
  <c r="X3" i="1"/>
  <c r="Z3" i="1" s="1"/>
  <c r="W6" i="1"/>
  <c r="W26" i="1"/>
  <c r="Z26" i="1"/>
  <c r="W27" i="1"/>
  <c r="Z27" i="1"/>
  <c r="W45" i="1"/>
  <c r="Z18" i="1"/>
  <c r="X21" i="1"/>
  <c r="Z21" i="1" s="1"/>
  <c r="U23" i="1"/>
  <c r="U24" i="1"/>
  <c r="X29" i="1"/>
  <c r="Z29" i="1" s="1"/>
  <c r="F30" i="1"/>
  <c r="H30" i="1"/>
  <c r="E31" i="1"/>
  <c r="G31" i="1"/>
  <c r="I31" i="1"/>
  <c r="U31" i="1" s="1"/>
  <c r="F43" i="1"/>
  <c r="H43" i="1"/>
  <c r="J43" i="1"/>
  <c r="X43" i="1" s="1"/>
  <c r="Z43" i="1" s="1"/>
  <c r="J45" i="1"/>
  <c r="J46" i="1"/>
  <c r="Z17" i="1"/>
  <c r="E30" i="1"/>
  <c r="G30" i="1"/>
  <c r="F31" i="1"/>
  <c r="E43" i="1"/>
  <c r="G43" i="1"/>
  <c r="X46" i="1" l="1"/>
  <c r="Z46" i="1" s="1"/>
  <c r="X45" i="1"/>
  <c r="Z45" i="1" s="1"/>
  <c r="X6" i="1"/>
  <c r="Z6" i="1" s="1"/>
  <c r="Z9" i="1"/>
  <c r="Z8" i="1"/>
  <c r="W23" i="1"/>
  <c r="X23" i="1"/>
  <c r="Z23" i="1" s="1"/>
  <c r="W31" i="1"/>
  <c r="X31" i="1"/>
  <c r="Z31" i="1" s="1"/>
  <c r="W24" i="1"/>
  <c r="X24" i="1"/>
  <c r="Z24" i="1" s="1"/>
</calcChain>
</file>

<file path=xl/sharedStrings.xml><?xml version="1.0" encoding="utf-8"?>
<sst xmlns="http://schemas.openxmlformats.org/spreadsheetml/2006/main" count="102" uniqueCount="60">
  <si>
    <t>Annað foreldri í námi</t>
  </si>
  <si>
    <t>4 tímar</t>
  </si>
  <si>
    <t>5 tímar</t>
  </si>
  <si>
    <t>6 tímar</t>
  </si>
  <si>
    <t>7 tímar</t>
  </si>
  <si>
    <t>8 tímar</t>
  </si>
  <si>
    <t>9 tímar</t>
  </si>
  <si>
    <t>Gildistaka nýjustu gjaldskrár</t>
  </si>
  <si>
    <t>Forgangshópur</t>
  </si>
  <si>
    <t>ath</t>
  </si>
  <si>
    <t>100% afsl. fyrir fjórða barn.</t>
  </si>
  <si>
    <r>
      <t xml:space="preserve">Sveitafélagið Árborg </t>
    </r>
    <r>
      <rPr>
        <sz val="10"/>
        <rFont val="Arial"/>
        <family val="2"/>
      </rPr>
      <t>almennt gjald</t>
    </r>
  </si>
  <si>
    <r>
      <t xml:space="preserve">Ísafjarðarbær </t>
    </r>
    <r>
      <rPr>
        <sz val="10"/>
        <rFont val="Arial"/>
        <family val="2"/>
      </rPr>
      <t>almennt gjald</t>
    </r>
  </si>
  <si>
    <t>-</t>
  </si>
  <si>
    <t xml:space="preserve">5 ára börn fá vistun frá kl. 8-12 gjaldfrjálst. </t>
  </si>
  <si>
    <r>
      <t xml:space="preserve">Mosfellsbær </t>
    </r>
    <r>
      <rPr>
        <sz val="10"/>
        <rFont val="Arial"/>
        <family val="2"/>
      </rPr>
      <t>almennt gjald</t>
    </r>
  </si>
  <si>
    <r>
      <t xml:space="preserve">Akraneskaupstaður </t>
    </r>
    <r>
      <rPr>
        <sz val="10"/>
        <rFont val="Arial"/>
        <family val="2"/>
      </rPr>
      <t>almennt gjald</t>
    </r>
  </si>
  <si>
    <r>
      <t xml:space="preserve">Vestmannaeyjabær </t>
    </r>
    <r>
      <rPr>
        <sz val="10"/>
        <rFont val="Arial"/>
        <family val="2"/>
      </rPr>
      <t>almennt gjald</t>
    </r>
  </si>
  <si>
    <r>
      <t xml:space="preserve">Sveitafélagið Skagafjörður </t>
    </r>
    <r>
      <rPr>
        <sz val="10"/>
        <rFont val="Arial"/>
        <family val="2"/>
      </rPr>
      <t>almennt gjald</t>
    </r>
  </si>
  <si>
    <r>
      <t xml:space="preserve">Fjarðabyggð </t>
    </r>
    <r>
      <rPr>
        <sz val="10"/>
        <rFont val="Arial"/>
        <family val="2"/>
      </rPr>
      <t>almennt gjald</t>
    </r>
  </si>
  <si>
    <r>
      <t xml:space="preserve">Fljótsdalshérað </t>
    </r>
    <r>
      <rPr>
        <sz val="10"/>
        <rFont val="Arial"/>
        <family val="2"/>
      </rPr>
      <t>almennt gjald</t>
    </r>
  </si>
  <si>
    <t>8 tímar m. fæði í feb 2012</t>
  </si>
  <si>
    <t>9 tímar m. fæði feb 2012</t>
  </si>
  <si>
    <t>Fæði 2012 hádegi</t>
  </si>
  <si>
    <r>
      <t xml:space="preserve">Reykjavíkurborg </t>
    </r>
    <r>
      <rPr>
        <sz val="10"/>
        <rFont val="Arial"/>
        <family val="2"/>
      </rPr>
      <t>almennt gjald</t>
    </r>
  </si>
  <si>
    <r>
      <t xml:space="preserve">Kópavogskaupstaður </t>
    </r>
    <r>
      <rPr>
        <sz val="10"/>
        <rFont val="Arial"/>
        <family val="2"/>
      </rPr>
      <t>almennt gjald</t>
    </r>
  </si>
  <si>
    <r>
      <t xml:space="preserve">Hafnarfjarðarkaupstaður </t>
    </r>
    <r>
      <rPr>
        <sz val="10"/>
        <rFont val="Arial"/>
        <family val="2"/>
      </rPr>
      <t>almennt gjald</t>
    </r>
  </si>
  <si>
    <r>
      <t xml:space="preserve">Akureyrarkaupstaður </t>
    </r>
    <r>
      <rPr>
        <sz val="10"/>
        <rFont val="Arial"/>
        <family val="2"/>
      </rPr>
      <t>almennt gjald</t>
    </r>
  </si>
  <si>
    <r>
      <t xml:space="preserve">Reykjanesbær </t>
    </r>
    <r>
      <rPr>
        <sz val="10"/>
        <rFont val="Arial"/>
        <family val="2"/>
      </rPr>
      <t>almennt gjald</t>
    </r>
  </si>
  <si>
    <r>
      <t xml:space="preserve">Garðabær </t>
    </r>
    <r>
      <rPr>
        <sz val="10"/>
        <rFont val="Arial"/>
        <family val="2"/>
      </rPr>
      <t>almennt gjald</t>
    </r>
  </si>
  <si>
    <t>Ávaxta gjald 2012</t>
  </si>
  <si>
    <t>Ekki hægt að fá gæslu lengur en 8,5klst</t>
  </si>
  <si>
    <t>Forgangshópur/tekjuviðmið</t>
  </si>
  <si>
    <t>Ávaxtagjald og morgunmatur 1.900kr.</t>
  </si>
  <si>
    <t>Hressing 2012 morgun /síðd</t>
  </si>
  <si>
    <t>Hressing 2013 morgun /síðd</t>
  </si>
  <si>
    <t>Ávaxta gjald 2013</t>
  </si>
  <si>
    <t>Fæði 2013 hádegi</t>
  </si>
  <si>
    <t>Fyrsti hálftíminn eftir 8 tímana kostar 1.725kr. f/forg og 4.170kr. fyrir almennt gjald, 1/2 klst. eftir eftir 8,5 klst 3.450kr. f/forg. og 8.330kr. fyrir alm.</t>
  </si>
  <si>
    <t>Leikskólagjöld frá 01.01.2013</t>
  </si>
  <si>
    <t>Fyrsti hálftíminn eftir 8 tímana kostar 2.940 f/forg. og 4.200kr. f/alm. og 1/2klst eftir það  5.880 f/forg. og 8.400kr. f/alm.</t>
  </si>
  <si>
    <t xml:space="preserve"> Tímagjald milli 16-17 er 4.750 kr.</t>
  </si>
  <si>
    <t xml:space="preserve">Hálftímin eftir 8 tímana kostar 3.530 kr. </t>
  </si>
  <si>
    <t>Systkina-afsl.með öðru barni</t>
  </si>
  <si>
    <t>Systkina-afsl.með þriðja barni</t>
  </si>
  <si>
    <t xml:space="preserve">Hver klst eftir 8 tímana kostar alm. 5.906 kr. </t>
  </si>
  <si>
    <t>100% afsl. fyrir einstæða og fjórða.</t>
  </si>
  <si>
    <t>Hver klst eftir 8 tímana kostar alm. 5.470 kr. / forg. 3.430 kr.</t>
  </si>
  <si>
    <t>20 eða 40% afsláttur, er tekjutengdur. Hér er 40% í forgangshóp.</t>
  </si>
  <si>
    <t>Fyrsti hálftíminn eftir 8,5 tímana kostar 3.859kr. og hver 1/2klst. eftir það kostar 7.000kr. 20% eða 40% afsláttur eftir tekjum hér 40%.</t>
  </si>
  <si>
    <r>
      <t xml:space="preserve">Seltjarnarneskaupstaður </t>
    </r>
    <r>
      <rPr>
        <sz val="10"/>
        <rFont val="Arial"/>
        <family val="2"/>
      </rPr>
      <t>almennt gjald</t>
    </r>
  </si>
  <si>
    <t>Tímagjald 2013</t>
  </si>
  <si>
    <t>Tímagjald 2012</t>
  </si>
  <si>
    <t>Breyting frá feb ´12 til jan ´13 tímagjald</t>
  </si>
  <si>
    <t>Breyting frá feb ´12 til jan ´13 Hressing</t>
  </si>
  <si>
    <t>Breyting frá feb ´12 til jan ´13</t>
  </si>
  <si>
    <t>Breyting frá feb ´12 til jan ´13 Hádegism.</t>
  </si>
  <si>
    <t>8 tímar m. fæði í jan 2013</t>
  </si>
  <si>
    <t>9 tímar m. fæði jan 2013</t>
  </si>
  <si>
    <t>Leikskólinn Brúarási er ekki tekinn með. Tímagjald umfram 8 klst. 9.000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</si>
</sst>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r_.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0" borderId="9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/>
    <xf numFmtId="3" fontId="4" fillId="0" borderId="13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2" fillId="0" borderId="17" xfId="0" applyFont="1" applyFill="1" applyBorder="1"/>
    <xf numFmtId="164" fontId="1" fillId="0" borderId="26" xfId="0" applyNumberFormat="1" applyFont="1" applyFill="1" applyBorder="1"/>
    <xf numFmtId="165" fontId="4" fillId="2" borderId="9" xfId="0" applyNumberFormat="1" applyFont="1" applyFill="1" applyBorder="1" applyAlignment="1">
      <alignment horizontal="center"/>
    </xf>
    <xf numFmtId="165" fontId="4" fillId="2" borderId="18" xfId="0" applyNumberFormat="1" applyFont="1" applyFill="1" applyBorder="1" applyAlignment="1">
      <alignment horizontal="center"/>
    </xf>
    <xf numFmtId="164" fontId="4" fillId="3" borderId="16" xfId="0" applyNumberFormat="1" applyFont="1" applyFill="1" applyBorder="1"/>
    <xf numFmtId="164" fontId="4" fillId="3" borderId="25" xfId="0" applyNumberFormat="1" applyFont="1" applyFill="1" applyBorder="1"/>
    <xf numFmtId="164" fontId="4" fillId="3" borderId="33" xfId="0" applyNumberFormat="1" applyFont="1" applyFill="1" applyBorder="1"/>
    <xf numFmtId="3" fontId="4" fillId="0" borderId="19" xfId="0" applyNumberFormat="1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26" xfId="0" applyFont="1" applyFill="1" applyBorder="1"/>
    <xf numFmtId="165" fontId="4" fillId="2" borderId="16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165" fontId="4" fillId="3" borderId="16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5" fontId="4" fillId="3" borderId="26" xfId="0" applyNumberFormat="1" applyFont="1" applyFill="1" applyBorder="1" applyAlignment="1">
      <alignment horizontal="center"/>
    </xf>
    <xf numFmtId="165" fontId="4" fillId="2" borderId="26" xfId="0" applyNumberFormat="1" applyFont="1" applyFill="1" applyBorder="1" applyAlignment="1">
      <alignment horizontal="center"/>
    </xf>
    <xf numFmtId="165" fontId="4" fillId="2" borderId="1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3" fontId="4" fillId="3" borderId="33" xfId="0" applyNumberFormat="1" applyFont="1" applyFill="1" applyBorder="1"/>
    <xf numFmtId="165" fontId="4" fillId="2" borderId="25" xfId="0" applyNumberFormat="1" applyFont="1" applyFill="1" applyBorder="1" applyAlignment="1">
      <alignment horizontal="center"/>
    </xf>
    <xf numFmtId="165" fontId="4" fillId="2" borderId="33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Border="1" applyAlignment="1"/>
    <xf numFmtId="9" fontId="10" fillId="0" borderId="0" xfId="0" applyNumberFormat="1" applyFont="1" applyFill="1"/>
    <xf numFmtId="0" fontId="10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9" fontId="10" fillId="0" borderId="0" xfId="0" applyNumberFormat="1" applyFont="1" applyFill="1" applyBorder="1"/>
    <xf numFmtId="164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/>
    <xf numFmtId="164" fontId="10" fillId="0" borderId="20" xfId="0" applyNumberFormat="1" applyFont="1" applyFill="1" applyBorder="1" applyAlignment="1"/>
    <xf numFmtId="3" fontId="4" fillId="0" borderId="30" xfId="0" applyNumberFormat="1" applyFont="1" applyFill="1" applyBorder="1" applyAlignment="1">
      <alignment horizontal="center"/>
    </xf>
    <xf numFmtId="165" fontId="4" fillId="3" borderId="33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0" fontId="4" fillId="0" borderId="0" xfId="0" applyFont="1"/>
    <xf numFmtId="9" fontId="4" fillId="0" borderId="0" xfId="0" applyNumberFormat="1" applyFont="1" applyFill="1" applyBorder="1"/>
    <xf numFmtId="0" fontId="4" fillId="4" borderId="33" xfId="0" applyFont="1" applyFill="1" applyBorder="1"/>
    <xf numFmtId="0" fontId="4" fillId="0" borderId="26" xfId="0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left"/>
    </xf>
    <xf numFmtId="9" fontId="4" fillId="4" borderId="16" xfId="0" applyNumberFormat="1" applyFont="1" applyFill="1" applyBorder="1" applyAlignment="1">
      <alignment horizontal="center"/>
    </xf>
    <xf numFmtId="9" fontId="4" fillId="4" borderId="25" xfId="0" applyNumberFormat="1" applyFont="1" applyFill="1" applyBorder="1" applyAlignment="1">
      <alignment horizontal="center"/>
    </xf>
    <xf numFmtId="9" fontId="4" fillId="4" borderId="46" xfId="0" applyNumberFormat="1" applyFont="1" applyFill="1" applyBorder="1" applyAlignment="1">
      <alignment horizontal="center"/>
    </xf>
    <xf numFmtId="9" fontId="1" fillId="4" borderId="33" xfId="0" applyNumberFormat="1" applyFont="1" applyFill="1" applyBorder="1" applyAlignment="1">
      <alignment horizontal="left"/>
    </xf>
    <xf numFmtId="3" fontId="4" fillId="0" borderId="38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right"/>
    </xf>
    <xf numFmtId="14" fontId="1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1" fillId="4" borderId="33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9" fontId="4" fillId="4" borderId="33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2" fillId="0" borderId="2" xfId="0" applyFont="1" applyFill="1" applyBorder="1"/>
    <xf numFmtId="3" fontId="4" fillId="0" borderId="30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 horizontal="center"/>
    </xf>
    <xf numFmtId="9" fontId="4" fillId="4" borderId="49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9" fontId="4" fillId="0" borderId="31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/>
    <xf numFmtId="0" fontId="4" fillId="0" borderId="1" xfId="0" applyFont="1" applyFill="1" applyBorder="1" applyAlignment="1">
      <alignment horizontal="center"/>
    </xf>
    <xf numFmtId="164" fontId="4" fillId="0" borderId="16" xfId="0" applyNumberFormat="1" applyFont="1" applyFill="1" applyBorder="1"/>
    <xf numFmtId="164" fontId="4" fillId="0" borderId="25" xfId="0" applyNumberFormat="1" applyFont="1" applyFill="1" applyBorder="1"/>
    <xf numFmtId="164" fontId="1" fillId="0" borderId="33" xfId="0" applyNumberFormat="1" applyFont="1" applyFill="1" applyBorder="1"/>
    <xf numFmtId="164" fontId="4" fillId="0" borderId="33" xfId="0" applyNumberFormat="1" applyFont="1" applyFill="1" applyBorder="1"/>
    <xf numFmtId="0" fontId="4" fillId="0" borderId="49" xfId="0" applyFont="1" applyFill="1" applyBorder="1"/>
    <xf numFmtId="164" fontId="4" fillId="0" borderId="46" xfId="0" applyNumberFormat="1" applyFont="1" applyFill="1" applyBorder="1"/>
    <xf numFmtId="3" fontId="4" fillId="0" borderId="25" xfId="0" applyNumberFormat="1" applyFont="1" applyFill="1" applyBorder="1" applyAlignment="1">
      <alignment horizontal="center"/>
    </xf>
    <xf numFmtId="0" fontId="1" fillId="0" borderId="52" xfId="0" applyFont="1" applyFill="1" applyBorder="1"/>
    <xf numFmtId="3" fontId="1" fillId="0" borderId="33" xfId="0" applyNumberFormat="1" applyFont="1" applyFill="1" applyBorder="1"/>
    <xf numFmtId="0" fontId="4" fillId="0" borderId="40" xfId="0" applyFont="1" applyFill="1" applyBorder="1"/>
    <xf numFmtId="164" fontId="4" fillId="0" borderId="12" xfId="0" applyNumberFormat="1" applyFont="1" applyFill="1" applyBorder="1"/>
    <xf numFmtId="164" fontId="4" fillId="0" borderId="21" xfId="0" applyNumberFormat="1" applyFont="1" applyFill="1" applyBorder="1"/>
    <xf numFmtId="164" fontId="1" fillId="0" borderId="29" xfId="0" applyNumberFormat="1" applyFont="1" applyFill="1" applyBorder="1"/>
    <xf numFmtId="164" fontId="4" fillId="0" borderId="29" xfId="0" applyNumberFormat="1" applyFont="1" applyFill="1" applyBorder="1"/>
    <xf numFmtId="164" fontId="4" fillId="0" borderId="38" xfId="0" applyNumberFormat="1" applyFont="1" applyFill="1" applyBorder="1"/>
    <xf numFmtId="0" fontId="1" fillId="0" borderId="44" xfId="0" applyFont="1" applyFill="1" applyBorder="1"/>
    <xf numFmtId="3" fontId="1" fillId="0" borderId="29" xfId="0" applyNumberFormat="1" applyFont="1" applyFill="1" applyBorder="1"/>
    <xf numFmtId="9" fontId="4" fillId="5" borderId="9" xfId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51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/>
    </xf>
    <xf numFmtId="164" fontId="4" fillId="5" borderId="51" xfId="0" applyNumberFormat="1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/>
    </xf>
    <xf numFmtId="165" fontId="4" fillId="3" borderId="31" xfId="0" applyNumberFormat="1" applyFont="1" applyFill="1" applyBorder="1" applyAlignment="1">
      <alignment horizontal="center"/>
    </xf>
    <xf numFmtId="164" fontId="4" fillId="3" borderId="29" xfId="0" applyNumberFormat="1" applyFont="1" applyFill="1" applyBorder="1" applyAlignment="1"/>
    <xf numFmtId="164" fontId="4" fillId="3" borderId="46" xfId="0" applyNumberFormat="1" applyFont="1" applyFill="1" applyBorder="1"/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31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31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164" fontId="12" fillId="3" borderId="8" xfId="0" applyNumberFormat="1" applyFont="1" applyFill="1" applyBorder="1" applyAlignment="1">
      <alignment horizontal="center" wrapText="1"/>
    </xf>
    <xf numFmtId="164" fontId="12" fillId="3" borderId="7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64" fontId="12" fillId="2" borderId="8" xfId="0" applyNumberFormat="1" applyFont="1" applyFill="1" applyBorder="1" applyAlignment="1">
      <alignment horizontal="center" wrapText="1"/>
    </xf>
    <xf numFmtId="164" fontId="12" fillId="2" borderId="7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wrapText="1"/>
    </xf>
    <xf numFmtId="164" fontId="12" fillId="0" borderId="8" xfId="0" applyNumberFormat="1" applyFont="1" applyFill="1" applyBorder="1" applyAlignment="1">
      <alignment horizontal="center" wrapText="1"/>
    </xf>
    <xf numFmtId="164" fontId="12" fillId="0" borderId="5" xfId="0" applyNumberFormat="1" applyFont="1" applyFill="1" applyBorder="1" applyAlignment="1">
      <alignment horizontal="center" wrapText="1"/>
    </xf>
    <xf numFmtId="164" fontId="12" fillId="5" borderId="2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" textRotation="90"/>
    </xf>
    <xf numFmtId="0" fontId="12" fillId="0" borderId="5" xfId="0" applyFont="1" applyFill="1" applyBorder="1" applyAlignment="1">
      <alignment horizont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4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52" sqref="G52"/>
    </sheetView>
  </sheetViews>
  <sheetFormatPr defaultRowHeight="15" x14ac:dyDescent="0.25"/>
  <cols>
    <col min="1" max="1" width="43.5703125" style="2" customWidth="1"/>
    <col min="2" max="2" width="10.140625" style="42" customWidth="1"/>
    <col min="3" max="3" width="11.28515625" style="42" customWidth="1"/>
    <col min="4" max="4" width="10.5703125" style="42" customWidth="1"/>
    <col min="5" max="10" width="7" style="42" customWidth="1"/>
    <col min="11" max="11" width="11.140625" style="43" customWidth="1"/>
    <col min="12" max="12" width="7.5703125" style="43" customWidth="1"/>
    <col min="13" max="13" width="8.140625" style="42" customWidth="1"/>
    <col min="14" max="14" width="11.140625" style="43" customWidth="1"/>
    <col min="15" max="15" width="6.85546875" style="43" customWidth="1"/>
    <col min="16" max="16" width="8.140625" style="42" customWidth="1"/>
    <col min="17" max="17" width="11" style="41" customWidth="1"/>
    <col min="18" max="18" width="12.28515625" style="61" customWidth="1"/>
    <col min="19" max="19" width="10.85546875" style="57" customWidth="1"/>
    <col min="20" max="20" width="11.7109375" style="57" customWidth="1"/>
    <col min="21" max="21" width="9.7109375" style="41" customWidth="1"/>
    <col min="22" max="22" width="9" style="41" customWidth="1"/>
    <col min="23" max="23" width="11.140625" style="40" customWidth="1"/>
    <col min="24" max="24" width="9.140625" style="40"/>
    <col min="25" max="25" width="9.28515625" style="40" bestFit="1" customWidth="1"/>
    <col min="26" max="26" width="9.85546875" style="40" customWidth="1"/>
    <col min="27" max="27" width="10.7109375" style="40" bestFit="1" customWidth="1"/>
    <col min="28" max="28" width="9.140625" style="40"/>
    <col min="29" max="16384" width="9.140625" style="2"/>
  </cols>
  <sheetData>
    <row r="1" spans="1:28" s="12" customFormat="1" ht="59.25" customHeight="1" thickBot="1" x14ac:dyDescent="0.3">
      <c r="A1" s="94" t="s">
        <v>39</v>
      </c>
      <c r="B1" s="171" t="s">
        <v>51</v>
      </c>
      <c r="C1" s="172" t="s">
        <v>52</v>
      </c>
      <c r="D1" s="173" t="s">
        <v>53</v>
      </c>
      <c r="E1" s="174" t="s">
        <v>1</v>
      </c>
      <c r="F1" s="175" t="s">
        <v>2</v>
      </c>
      <c r="G1" s="175" t="s">
        <v>3</v>
      </c>
      <c r="H1" s="175" t="s">
        <v>4</v>
      </c>
      <c r="I1" s="175" t="s">
        <v>5</v>
      </c>
      <c r="J1" s="176" t="s">
        <v>6</v>
      </c>
      <c r="K1" s="158" t="s">
        <v>35</v>
      </c>
      <c r="L1" s="159" t="s">
        <v>36</v>
      </c>
      <c r="M1" s="160" t="s">
        <v>37</v>
      </c>
      <c r="N1" s="158" t="s">
        <v>34</v>
      </c>
      <c r="O1" s="159" t="s">
        <v>30</v>
      </c>
      <c r="P1" s="160" t="s">
        <v>23</v>
      </c>
      <c r="Q1" s="161" t="s">
        <v>54</v>
      </c>
      <c r="R1" s="162" t="s">
        <v>56</v>
      </c>
      <c r="S1" s="163" t="s">
        <v>43</v>
      </c>
      <c r="T1" s="163" t="s">
        <v>44</v>
      </c>
      <c r="U1" s="164" t="s">
        <v>57</v>
      </c>
      <c r="V1" s="165" t="s">
        <v>21</v>
      </c>
      <c r="W1" s="166" t="s">
        <v>55</v>
      </c>
      <c r="X1" s="167" t="s">
        <v>58</v>
      </c>
      <c r="Y1" s="168" t="s">
        <v>22</v>
      </c>
      <c r="Z1" s="169" t="s">
        <v>55</v>
      </c>
      <c r="AA1" s="170" t="s">
        <v>7</v>
      </c>
      <c r="AB1" s="40"/>
    </row>
    <row r="2" spans="1:28" s="12" customFormat="1" ht="15.75" x14ac:dyDescent="0.25">
      <c r="A2" s="3" t="s">
        <v>24</v>
      </c>
      <c r="B2" s="118">
        <v>2260</v>
      </c>
      <c r="C2" s="128">
        <v>2140</v>
      </c>
      <c r="D2" s="135">
        <f>(B2-C2)/C2</f>
        <v>5.6074766355140186E-2</v>
      </c>
      <c r="E2" s="10">
        <f>SUM(B2)*4</f>
        <v>9040</v>
      </c>
      <c r="F2" s="11">
        <f>SUM(B2)*5</f>
        <v>11300</v>
      </c>
      <c r="G2" s="11">
        <f>SUM(B2)*6</f>
        <v>13560</v>
      </c>
      <c r="H2" s="11">
        <f>SUM(B2)*7</f>
        <v>15820</v>
      </c>
      <c r="I2" s="11">
        <f>SUM(B2)*8</f>
        <v>18080</v>
      </c>
      <c r="J2" s="11">
        <f>B2*8+4170+8330</f>
        <v>30580</v>
      </c>
      <c r="K2" s="8">
        <v>1570</v>
      </c>
      <c r="L2" s="68"/>
      <c r="M2" s="98">
        <v>4660</v>
      </c>
      <c r="N2" s="8">
        <v>1484</v>
      </c>
      <c r="O2" s="68"/>
      <c r="P2" s="98">
        <v>4413</v>
      </c>
      <c r="Q2" s="29">
        <f>(K2-N2)/N2</f>
        <v>5.7951482479784364E-2</v>
      </c>
      <c r="R2" s="142">
        <f>(M2-P2)/P2</f>
        <v>5.5970994788125991E-2</v>
      </c>
      <c r="S2" s="73">
        <v>0.75</v>
      </c>
      <c r="T2" s="73">
        <v>0.75</v>
      </c>
      <c r="U2" s="17">
        <f>I2+(2*K2)+M2</f>
        <v>25880</v>
      </c>
      <c r="V2" s="146">
        <v>24501</v>
      </c>
      <c r="W2" s="29">
        <f>(U2-V2)/V2</f>
        <v>5.6283417003387619E-2</v>
      </c>
      <c r="X2" s="108">
        <f>U2-I2+J2</f>
        <v>38380</v>
      </c>
      <c r="Y2" s="154">
        <v>36321</v>
      </c>
      <c r="Z2" s="23">
        <f>(X2-Y2)/Y2</f>
        <v>5.6688967814762813E-2</v>
      </c>
      <c r="AA2" s="30">
        <v>41275</v>
      </c>
      <c r="AB2" s="40"/>
    </row>
    <row r="3" spans="1:28" s="12" customFormat="1" x14ac:dyDescent="0.25">
      <c r="A3" s="21" t="s">
        <v>8</v>
      </c>
      <c r="B3" s="119">
        <v>940</v>
      </c>
      <c r="C3" s="129">
        <v>887</v>
      </c>
      <c r="D3" s="135">
        <f>(B3-C3)/C3</f>
        <v>5.9751972942502819E-2</v>
      </c>
      <c r="E3" s="10">
        <f>SUM(B3)*4</f>
        <v>3760</v>
      </c>
      <c r="F3" s="11">
        <f>SUM(B3)*5</f>
        <v>4700</v>
      </c>
      <c r="G3" s="11">
        <f>SUM(B3)*6</f>
        <v>5640</v>
      </c>
      <c r="H3" s="11">
        <f>SUM(B3)*7</f>
        <v>6580</v>
      </c>
      <c r="I3" s="11">
        <f>SUM(B3)*8</f>
        <v>7520</v>
      </c>
      <c r="J3" s="11">
        <f>B3*8+1725+3450</f>
        <v>12695</v>
      </c>
      <c r="K3" s="8">
        <v>1570</v>
      </c>
      <c r="L3" s="68"/>
      <c r="M3" s="98">
        <v>4660</v>
      </c>
      <c r="N3" s="8">
        <v>1484</v>
      </c>
      <c r="O3" s="68"/>
      <c r="P3" s="98">
        <v>4413</v>
      </c>
      <c r="Q3" s="29">
        <f>(K3-N3)/N3</f>
        <v>5.7951482479784364E-2</v>
      </c>
      <c r="R3" s="142">
        <f>(M3-P3)/P3</f>
        <v>5.5970994788125991E-2</v>
      </c>
      <c r="S3" s="74"/>
      <c r="T3" s="74"/>
      <c r="U3" s="17">
        <f>I3+(2*K3)+M3</f>
        <v>15320</v>
      </c>
      <c r="V3" s="146">
        <v>14477</v>
      </c>
      <c r="W3" s="29">
        <f>(U3-V3)/V3</f>
        <v>5.8230296332113005E-2</v>
      </c>
      <c r="X3" s="108">
        <f>U3-I3+J3</f>
        <v>20495</v>
      </c>
      <c r="Y3" s="154">
        <v>19378</v>
      </c>
      <c r="Z3" s="38">
        <f t="shared" ref="Z3:Z46" si="0">(X3-Y3)/Y3</f>
        <v>5.7642687583857981E-2</v>
      </c>
      <c r="AA3" s="31"/>
      <c r="AB3" s="40"/>
    </row>
    <row r="4" spans="1:28" s="12" customFormat="1" ht="15.75" thickBot="1" x14ac:dyDescent="0.3">
      <c r="A4" s="22" t="s">
        <v>9</v>
      </c>
      <c r="B4" s="120" t="s">
        <v>38</v>
      </c>
      <c r="C4" s="130"/>
      <c r="D4" s="136"/>
      <c r="E4" s="80"/>
      <c r="F4" s="81"/>
      <c r="G4" s="81"/>
      <c r="H4" s="81"/>
      <c r="I4" s="81"/>
      <c r="J4" s="82"/>
      <c r="K4" s="58"/>
      <c r="L4" s="89"/>
      <c r="M4" s="99"/>
      <c r="N4" s="58"/>
      <c r="O4" s="89"/>
      <c r="P4" s="99"/>
      <c r="Q4" s="59"/>
      <c r="R4" s="143"/>
      <c r="S4" s="85"/>
      <c r="T4" s="85"/>
      <c r="U4" s="19"/>
      <c r="V4" s="147"/>
      <c r="W4" s="59"/>
      <c r="X4" s="151"/>
      <c r="Y4" s="155"/>
      <c r="Z4" s="39"/>
      <c r="AA4" s="64"/>
      <c r="AB4" s="40"/>
    </row>
    <row r="5" spans="1:28" s="12" customFormat="1" ht="15.75" x14ac:dyDescent="0.25">
      <c r="A5" s="3" t="s">
        <v>25</v>
      </c>
      <c r="B5" s="118">
        <v>2568</v>
      </c>
      <c r="C5" s="128">
        <v>2445.75</v>
      </c>
      <c r="D5" s="135">
        <f>(B5-C5)/C5</f>
        <v>4.998466727997547E-2</v>
      </c>
      <c r="E5" s="10">
        <f>SUM(B5)*4</f>
        <v>10272</v>
      </c>
      <c r="F5" s="11">
        <f>SUM(B5)*5</f>
        <v>12840</v>
      </c>
      <c r="G5" s="11">
        <f>SUM(B5)*6</f>
        <v>15408</v>
      </c>
      <c r="H5" s="11">
        <f>SUM(B5)*7</f>
        <v>17976</v>
      </c>
      <c r="I5" s="11">
        <f>SUM(B5)*8</f>
        <v>20544</v>
      </c>
      <c r="J5" s="11">
        <f>I5+4200+8400</f>
        <v>33144</v>
      </c>
      <c r="K5" s="8">
        <v>1953</v>
      </c>
      <c r="L5" s="68"/>
      <c r="M5" s="98">
        <v>5659</v>
      </c>
      <c r="N5" s="8">
        <v>1860</v>
      </c>
      <c r="O5" s="68"/>
      <c r="P5" s="98">
        <v>5390</v>
      </c>
      <c r="Q5" s="29">
        <f>(K5-N5)/N5</f>
        <v>0.05</v>
      </c>
      <c r="R5" s="142">
        <f>(M5-P5)/P5</f>
        <v>4.9907235621521336E-2</v>
      </c>
      <c r="S5" s="73">
        <v>0.3</v>
      </c>
      <c r="T5" s="73">
        <v>0.3</v>
      </c>
      <c r="U5" s="17">
        <f>I5+K5+M5</f>
        <v>28156</v>
      </c>
      <c r="V5" s="146">
        <v>26816</v>
      </c>
      <c r="W5" s="29">
        <f>(U5-V5)/V5</f>
        <v>4.9970167064439137E-2</v>
      </c>
      <c r="X5" s="108">
        <f>U5-I5+J5</f>
        <v>40756</v>
      </c>
      <c r="Y5" s="154">
        <v>38816</v>
      </c>
      <c r="Z5" s="15">
        <f t="shared" si="0"/>
        <v>4.9979389942291841E-2</v>
      </c>
      <c r="AA5" s="30">
        <v>41275</v>
      </c>
      <c r="AB5" s="40"/>
    </row>
    <row r="6" spans="1:28" s="12" customFormat="1" x14ac:dyDescent="0.25">
      <c r="A6" s="21" t="s">
        <v>8</v>
      </c>
      <c r="B6" s="119">
        <v>1797</v>
      </c>
      <c r="C6" s="129">
        <v>1712</v>
      </c>
      <c r="D6" s="135">
        <f>(B6-C6)/C6</f>
        <v>4.9649532710280372E-2</v>
      </c>
      <c r="E6" s="10">
        <f>SUM(B6)*4</f>
        <v>7188</v>
      </c>
      <c r="F6" s="11">
        <f>SUM(B6)*5</f>
        <v>8985</v>
      </c>
      <c r="G6" s="11">
        <f>SUM(B6)*6</f>
        <v>10782</v>
      </c>
      <c r="H6" s="11">
        <f>SUM(B6)*7</f>
        <v>12579</v>
      </c>
      <c r="I6" s="11">
        <f>SUM(B6)*8</f>
        <v>14376</v>
      </c>
      <c r="J6" s="11">
        <f>I6+2940+5880</f>
        <v>23196</v>
      </c>
      <c r="K6" s="9">
        <v>1953</v>
      </c>
      <c r="L6" s="69"/>
      <c r="M6" s="100">
        <v>5659</v>
      </c>
      <c r="N6" s="9">
        <v>1860</v>
      </c>
      <c r="O6" s="69"/>
      <c r="P6" s="100">
        <v>5390</v>
      </c>
      <c r="Q6" s="29">
        <f>(K6-N6)/N6</f>
        <v>0.05</v>
      </c>
      <c r="R6" s="142">
        <f>(M6-P6)/P6</f>
        <v>4.9907235621521336E-2</v>
      </c>
      <c r="S6" s="74"/>
      <c r="T6" s="74"/>
      <c r="U6" s="18">
        <f>I6+K6+M6</f>
        <v>21988</v>
      </c>
      <c r="V6" s="148">
        <v>20946</v>
      </c>
      <c r="W6" s="29">
        <f>(U6-V6)/V6</f>
        <v>4.9746968394920273E-2</v>
      </c>
      <c r="X6" s="152">
        <f>U6-I6+J6</f>
        <v>30808</v>
      </c>
      <c r="Y6" s="156">
        <v>29346</v>
      </c>
      <c r="Z6" s="16">
        <f t="shared" si="0"/>
        <v>4.9819396169835752E-2</v>
      </c>
      <c r="AA6" s="31"/>
      <c r="AB6" s="40"/>
    </row>
    <row r="7" spans="1:28" s="12" customFormat="1" ht="15.75" thickBot="1" x14ac:dyDescent="0.3">
      <c r="A7" s="22" t="s">
        <v>9</v>
      </c>
      <c r="B7" s="120" t="s">
        <v>40</v>
      </c>
      <c r="C7" s="130"/>
      <c r="D7" s="136"/>
      <c r="E7" s="80"/>
      <c r="F7" s="81"/>
      <c r="G7" s="81"/>
      <c r="H7" s="81"/>
      <c r="I7" s="81"/>
      <c r="J7" s="82"/>
      <c r="K7" s="95"/>
      <c r="L7" s="109"/>
      <c r="M7" s="99"/>
      <c r="N7" s="95"/>
      <c r="O7" s="109"/>
      <c r="P7" s="99"/>
      <c r="Q7" s="59"/>
      <c r="R7" s="143"/>
      <c r="S7" s="85"/>
      <c r="T7" s="85"/>
      <c r="U7" s="19"/>
      <c r="V7" s="147"/>
      <c r="W7" s="32"/>
      <c r="X7" s="151"/>
      <c r="Y7" s="155"/>
      <c r="Z7" s="33"/>
      <c r="AA7" s="35"/>
      <c r="AB7" s="40"/>
    </row>
    <row r="8" spans="1:28" s="7" customFormat="1" ht="15.75" x14ac:dyDescent="0.25">
      <c r="A8" s="3" t="s">
        <v>26</v>
      </c>
      <c r="B8" s="118">
        <v>2971</v>
      </c>
      <c r="C8" s="128">
        <v>2830</v>
      </c>
      <c r="D8" s="135">
        <f>(B8-C8)/C8</f>
        <v>4.9823321554770317E-2</v>
      </c>
      <c r="E8" s="10">
        <f>SUM(B8)*4</f>
        <v>11884</v>
      </c>
      <c r="F8" s="11">
        <f>SUM(B8)*5</f>
        <v>14855</v>
      </c>
      <c r="G8" s="11">
        <f>SUM(B8)*6</f>
        <v>17826</v>
      </c>
      <c r="H8" s="11">
        <f>SUM(B8)*7</f>
        <v>20797</v>
      </c>
      <c r="I8" s="11">
        <f>B8*8</f>
        <v>23768</v>
      </c>
      <c r="J8" s="65">
        <f>B8*8.5+3859</f>
        <v>29112.5</v>
      </c>
      <c r="K8" s="8">
        <v>1580</v>
      </c>
      <c r="L8" s="68"/>
      <c r="M8" s="98">
        <v>4495</v>
      </c>
      <c r="N8" s="8">
        <v>1524</v>
      </c>
      <c r="O8" s="68"/>
      <c r="P8" s="98">
        <v>4335</v>
      </c>
      <c r="Q8" s="29">
        <f>(K8-N8)/N8</f>
        <v>3.6745406824146981E-2</v>
      </c>
      <c r="R8" s="142">
        <f>(M8-P8)/P8</f>
        <v>3.690888119953864E-2</v>
      </c>
      <c r="S8" s="73">
        <v>0.3</v>
      </c>
      <c r="T8" s="73">
        <v>0.3</v>
      </c>
      <c r="U8" s="17">
        <f>I8+(2*K8)+M8</f>
        <v>31423</v>
      </c>
      <c r="V8" s="146">
        <v>30023</v>
      </c>
      <c r="W8" s="29">
        <f>(U8-V8)/V8</f>
        <v>4.6630916297505244E-2</v>
      </c>
      <c r="X8" s="108">
        <f>J8+K8*2+M8</f>
        <v>36767.5</v>
      </c>
      <c r="Y8" s="154">
        <v>35113</v>
      </c>
      <c r="Z8" s="15">
        <f t="shared" si="0"/>
        <v>4.7119300543958076E-2</v>
      </c>
      <c r="AA8" s="30">
        <v>41275</v>
      </c>
      <c r="AB8" s="41"/>
    </row>
    <row r="9" spans="1:28" s="7" customFormat="1" x14ac:dyDescent="0.25">
      <c r="A9" s="21" t="s">
        <v>32</v>
      </c>
      <c r="B9" s="119">
        <f>B8*0.6</f>
        <v>1782.6</v>
      </c>
      <c r="C9" s="129">
        <f>C8*0.6</f>
        <v>1698</v>
      </c>
      <c r="D9" s="135">
        <f>(B9-C9)/C9</f>
        <v>4.9823321554770261E-2</v>
      </c>
      <c r="E9" s="20">
        <f>SUM(B9)*4</f>
        <v>7130.4</v>
      </c>
      <c r="F9" s="66">
        <f>SUM(B9)*5</f>
        <v>8913</v>
      </c>
      <c r="G9" s="66">
        <f>SUM(B9)*6</f>
        <v>10695.599999999999</v>
      </c>
      <c r="H9" s="66">
        <f>SUM(B9)*7</f>
        <v>12478.199999999999</v>
      </c>
      <c r="I9" s="66">
        <f>B9*8</f>
        <v>14260.8</v>
      </c>
      <c r="J9" s="67">
        <f>B9*8.5+3859*0.6</f>
        <v>17467.5</v>
      </c>
      <c r="K9" s="9">
        <v>1580</v>
      </c>
      <c r="L9" s="69"/>
      <c r="M9" s="100">
        <v>4495</v>
      </c>
      <c r="N9" s="9">
        <v>1524</v>
      </c>
      <c r="O9" s="69"/>
      <c r="P9" s="100">
        <v>4335</v>
      </c>
      <c r="Q9" s="29">
        <f>(K9-N9)/N9</f>
        <v>3.6745406824146981E-2</v>
      </c>
      <c r="R9" s="142">
        <f>(M9-P9)/P9</f>
        <v>3.690888119953864E-2</v>
      </c>
      <c r="S9" s="74"/>
      <c r="T9" s="74"/>
      <c r="U9" s="18">
        <f>I9+(2*K9)+M9</f>
        <v>21915.8</v>
      </c>
      <c r="V9" s="148">
        <v>20967</v>
      </c>
      <c r="W9" s="29">
        <f>(U9-V9)/V9</f>
        <v>4.5252062765297814E-2</v>
      </c>
      <c r="X9" s="152">
        <f>J9+K9*2+M9</f>
        <v>25122.5</v>
      </c>
      <c r="Y9" s="156">
        <v>24021</v>
      </c>
      <c r="Z9" s="16">
        <f t="shared" si="0"/>
        <v>4.5855709587444317E-2</v>
      </c>
      <c r="AA9" s="31"/>
      <c r="AB9" s="41"/>
    </row>
    <row r="10" spans="1:28" s="7" customFormat="1" ht="15.75" thickBot="1" x14ac:dyDescent="0.3">
      <c r="A10" s="22" t="s">
        <v>9</v>
      </c>
      <c r="B10" s="120" t="s">
        <v>49</v>
      </c>
      <c r="C10" s="130"/>
      <c r="D10" s="136"/>
      <c r="E10" s="80"/>
      <c r="F10" s="81"/>
      <c r="G10" s="81"/>
      <c r="H10" s="81"/>
      <c r="I10" s="81"/>
      <c r="J10" s="82"/>
      <c r="K10" s="96"/>
      <c r="L10" s="110"/>
      <c r="M10" s="106"/>
      <c r="N10" s="96"/>
      <c r="O10" s="110"/>
      <c r="P10" s="106"/>
      <c r="Q10" s="59"/>
      <c r="R10" s="143"/>
      <c r="S10" s="76" t="s">
        <v>10</v>
      </c>
      <c r="T10" s="76"/>
      <c r="U10" s="19"/>
      <c r="V10" s="147"/>
      <c r="W10" s="32"/>
      <c r="X10" s="151"/>
      <c r="Y10" s="155"/>
      <c r="Z10" s="33"/>
      <c r="AA10" s="35"/>
      <c r="AB10" s="41"/>
    </row>
    <row r="11" spans="1:28" s="7" customFormat="1" ht="15.75" x14ac:dyDescent="0.25">
      <c r="A11" s="3" t="s">
        <v>27</v>
      </c>
      <c r="B11" s="118">
        <v>3010</v>
      </c>
      <c r="C11" s="128">
        <v>2840</v>
      </c>
      <c r="D11" s="135">
        <f>(B11-C11)/C11</f>
        <v>5.9859154929577461E-2</v>
      </c>
      <c r="E11" s="92">
        <f>SUM(B11)*4</f>
        <v>12040</v>
      </c>
      <c r="F11" s="70">
        <f>SUM(B11)*5</f>
        <v>15050</v>
      </c>
      <c r="G11" s="70">
        <f>SUM(B11)*6</f>
        <v>18060</v>
      </c>
      <c r="H11" s="70">
        <f>SUM(B11)*7</f>
        <v>21070</v>
      </c>
      <c r="I11" s="70">
        <f>SUM(B11)*8</f>
        <v>24080</v>
      </c>
      <c r="J11" s="77" t="s">
        <v>13</v>
      </c>
      <c r="K11" s="60">
        <v>1796</v>
      </c>
      <c r="L11" s="111"/>
      <c r="M11" s="101">
        <v>3758</v>
      </c>
      <c r="N11" s="60">
        <v>1710</v>
      </c>
      <c r="O11" s="111">
        <v>1550</v>
      </c>
      <c r="P11" s="101">
        <v>3580</v>
      </c>
      <c r="Q11" s="29">
        <f>(K11-N11)/N11</f>
        <v>5.0292397660818715E-2</v>
      </c>
      <c r="R11" s="142">
        <f>(M11-P11)/P11</f>
        <v>4.9720670391061456E-2</v>
      </c>
      <c r="S11" s="75">
        <v>0.3</v>
      </c>
      <c r="T11" s="75">
        <v>0.3</v>
      </c>
      <c r="U11" s="17">
        <f>I11+K11*2+M11</f>
        <v>31430</v>
      </c>
      <c r="V11" s="146">
        <v>29560</v>
      </c>
      <c r="W11" s="29">
        <f>(U11-V11)/V11</f>
        <v>6.3261163734776721E-2</v>
      </c>
      <c r="X11" s="108" t="s">
        <v>13</v>
      </c>
      <c r="Y11" s="154" t="s">
        <v>13</v>
      </c>
      <c r="Z11" s="15" t="s">
        <v>13</v>
      </c>
      <c r="AA11" s="30">
        <v>41275</v>
      </c>
      <c r="AB11" s="41"/>
    </row>
    <row r="12" spans="1:28" s="7" customFormat="1" x14ac:dyDescent="0.25">
      <c r="A12" s="21" t="s">
        <v>8</v>
      </c>
      <c r="B12" s="119">
        <v>2007</v>
      </c>
      <c r="C12" s="129">
        <v>1894</v>
      </c>
      <c r="D12" s="135">
        <f>(B12-C12)/C12</f>
        <v>5.9662090813093982E-2</v>
      </c>
      <c r="E12" s="10">
        <f>SUM(B12)*4</f>
        <v>8028</v>
      </c>
      <c r="F12" s="11">
        <f>SUM(B12)*5</f>
        <v>10035</v>
      </c>
      <c r="G12" s="11">
        <f>SUM(B12)*6</f>
        <v>12042</v>
      </c>
      <c r="H12" s="11">
        <f>SUM(B12)*7</f>
        <v>14049</v>
      </c>
      <c r="I12" s="11">
        <f>SUM(B12)*8</f>
        <v>16056</v>
      </c>
      <c r="J12" s="65" t="s">
        <v>13</v>
      </c>
      <c r="K12" s="9">
        <v>1796</v>
      </c>
      <c r="L12" s="69"/>
      <c r="M12" s="100">
        <v>3758</v>
      </c>
      <c r="N12" s="9">
        <v>1710</v>
      </c>
      <c r="O12" s="69">
        <v>1550</v>
      </c>
      <c r="P12" s="100">
        <v>3580</v>
      </c>
      <c r="Q12" s="29">
        <f>(K12-N12)/N12</f>
        <v>5.0292397660818715E-2</v>
      </c>
      <c r="R12" s="142">
        <f>(M12-P12)/P12</f>
        <v>4.9720670391061456E-2</v>
      </c>
      <c r="S12" s="74"/>
      <c r="T12" s="74"/>
      <c r="U12" s="17">
        <f>I12+K12*2+M12</f>
        <v>23406</v>
      </c>
      <c r="V12" s="148">
        <v>21992</v>
      </c>
      <c r="W12" s="29">
        <f>(U12-V12)/V12</f>
        <v>6.4296107675518369E-2</v>
      </c>
      <c r="X12" s="108" t="s">
        <v>13</v>
      </c>
      <c r="Y12" s="156" t="s">
        <v>13</v>
      </c>
      <c r="Z12" s="15" t="s">
        <v>13</v>
      </c>
      <c r="AA12" s="31"/>
      <c r="AB12" s="41"/>
    </row>
    <row r="13" spans="1:28" s="7" customFormat="1" ht="15.75" thickBot="1" x14ac:dyDescent="0.3">
      <c r="A13" s="22" t="s">
        <v>9</v>
      </c>
      <c r="B13" s="120" t="s">
        <v>31</v>
      </c>
      <c r="C13" s="130"/>
      <c r="D13" s="137"/>
      <c r="E13" s="90"/>
      <c r="F13" s="71"/>
      <c r="G13" s="71"/>
      <c r="H13" s="71"/>
      <c r="I13" s="71"/>
      <c r="J13" s="78"/>
      <c r="K13" s="72"/>
      <c r="L13" s="112"/>
      <c r="M13" s="99"/>
      <c r="N13" s="72"/>
      <c r="O13" s="112"/>
      <c r="P13" s="99"/>
      <c r="Q13" s="59"/>
      <c r="R13" s="143"/>
      <c r="S13" s="76" t="s">
        <v>10</v>
      </c>
      <c r="T13" s="76"/>
      <c r="U13" s="144"/>
      <c r="V13" s="147"/>
      <c r="W13" s="32"/>
      <c r="X13" s="151"/>
      <c r="Y13" s="155"/>
      <c r="Z13" s="33"/>
      <c r="AA13" s="35"/>
      <c r="AB13" s="41"/>
    </row>
    <row r="14" spans="1:28" s="7" customFormat="1" ht="15.75" x14ac:dyDescent="0.25">
      <c r="A14" s="3" t="s">
        <v>28</v>
      </c>
      <c r="B14" s="118">
        <v>3150</v>
      </c>
      <c r="C14" s="128">
        <v>3000</v>
      </c>
      <c r="D14" s="135">
        <f>(B14-C14)/C14</f>
        <v>0.05</v>
      </c>
      <c r="E14" s="10">
        <f>SUM(B14)*4</f>
        <v>12600</v>
      </c>
      <c r="F14" s="11">
        <f>SUM(B14)*5</f>
        <v>15750</v>
      </c>
      <c r="G14" s="11">
        <f>SUM(B14)*6</f>
        <v>18900</v>
      </c>
      <c r="H14" s="11">
        <f>SUM(B14)*7</f>
        <v>22050</v>
      </c>
      <c r="I14" s="11">
        <f>SUM(B14)*8</f>
        <v>25200</v>
      </c>
      <c r="J14" s="65">
        <f>SUM(B14)*8+4750</f>
        <v>29950</v>
      </c>
      <c r="K14" s="8">
        <v>1990</v>
      </c>
      <c r="L14" s="68"/>
      <c r="M14" s="98">
        <v>3900</v>
      </c>
      <c r="N14" s="8">
        <v>1890</v>
      </c>
      <c r="O14" s="68"/>
      <c r="P14" s="98">
        <v>3700</v>
      </c>
      <c r="Q14" s="29">
        <f>(K14-N14)/N14</f>
        <v>5.2910052910052907E-2</v>
      </c>
      <c r="R14" s="142">
        <f>(M14-P14)/P14</f>
        <v>5.4054054054054057E-2</v>
      </c>
      <c r="S14" s="73">
        <v>0.5</v>
      </c>
      <c r="T14" s="73">
        <v>1</v>
      </c>
      <c r="U14" s="17">
        <f>I14+(2*K14)+M14</f>
        <v>33080</v>
      </c>
      <c r="V14" s="146">
        <v>31480</v>
      </c>
      <c r="W14" s="29">
        <f>(U14-V14)/V14</f>
        <v>5.0825921219822108E-2</v>
      </c>
      <c r="X14" s="108">
        <f>U14-I14+J14</f>
        <v>37830</v>
      </c>
      <c r="Y14" s="154">
        <v>35980</v>
      </c>
      <c r="Z14" s="15">
        <f t="shared" si="0"/>
        <v>5.1417454141189547E-2</v>
      </c>
      <c r="AA14" s="30">
        <v>41275</v>
      </c>
      <c r="AB14" s="41"/>
    </row>
    <row r="15" spans="1:28" s="7" customFormat="1" x14ac:dyDescent="0.25">
      <c r="A15" s="21" t="s">
        <v>8</v>
      </c>
      <c r="B15" s="119">
        <v>2375</v>
      </c>
      <c r="C15" s="129">
        <v>2250</v>
      </c>
      <c r="D15" s="135">
        <f>(B15-C15)/C15</f>
        <v>5.5555555555555552E-2</v>
      </c>
      <c r="E15" s="20">
        <f>SUM(B15)*4</f>
        <v>9500</v>
      </c>
      <c r="F15" s="66">
        <f>SUM(B15)*5</f>
        <v>11875</v>
      </c>
      <c r="G15" s="66">
        <f>SUM(B15)*6</f>
        <v>14250</v>
      </c>
      <c r="H15" s="66">
        <f>SUM(B15)*7</f>
        <v>16625</v>
      </c>
      <c r="I15" s="66">
        <f>SUM(B15)*8</f>
        <v>19000</v>
      </c>
      <c r="J15" s="67">
        <f>SUM(B15)*8+4750</f>
        <v>23750</v>
      </c>
      <c r="K15" s="9">
        <v>1990</v>
      </c>
      <c r="L15" s="69"/>
      <c r="M15" s="100">
        <v>3900</v>
      </c>
      <c r="N15" s="9">
        <v>1890</v>
      </c>
      <c r="O15" s="69"/>
      <c r="P15" s="100">
        <v>3700</v>
      </c>
      <c r="Q15" s="29">
        <f>(K15-N15)/N15</f>
        <v>5.2910052910052907E-2</v>
      </c>
      <c r="R15" s="142">
        <f>(M15-P15)/P15</f>
        <v>5.4054054054054057E-2</v>
      </c>
      <c r="S15" s="74"/>
      <c r="T15" s="74"/>
      <c r="U15" s="18">
        <f>I15+(2*K15)+M15</f>
        <v>26880</v>
      </c>
      <c r="V15" s="148">
        <v>25480</v>
      </c>
      <c r="W15" s="29">
        <f>(U15-V15)/V15</f>
        <v>5.4945054945054944E-2</v>
      </c>
      <c r="X15" s="152">
        <f>U15-I15+J15</f>
        <v>31630</v>
      </c>
      <c r="Y15" s="156">
        <v>29980</v>
      </c>
      <c r="Z15" s="16">
        <f t="shared" si="0"/>
        <v>5.5036691127418276E-2</v>
      </c>
      <c r="AA15" s="31"/>
      <c r="AB15" s="41"/>
    </row>
    <row r="16" spans="1:28" s="7" customFormat="1" ht="15.75" thickBot="1" x14ac:dyDescent="0.3">
      <c r="A16" s="22" t="s">
        <v>9</v>
      </c>
      <c r="B16" s="120" t="s">
        <v>41</v>
      </c>
      <c r="C16" s="130"/>
      <c r="D16" s="136"/>
      <c r="E16" s="80"/>
      <c r="F16" s="81"/>
      <c r="G16" s="81"/>
      <c r="H16" s="81"/>
      <c r="I16" s="81"/>
      <c r="J16" s="82"/>
      <c r="K16" s="58"/>
      <c r="L16" s="89"/>
      <c r="M16" s="99"/>
      <c r="N16" s="58"/>
      <c r="O16" s="89"/>
      <c r="P16" s="99"/>
      <c r="Q16" s="59"/>
      <c r="R16" s="143"/>
      <c r="S16" s="76" t="s">
        <v>10</v>
      </c>
      <c r="T16" s="76"/>
      <c r="U16" s="19"/>
      <c r="V16" s="147"/>
      <c r="W16" s="32"/>
      <c r="X16" s="151"/>
      <c r="Y16" s="155"/>
      <c r="Z16" s="33"/>
      <c r="AA16" s="35"/>
      <c r="AB16" s="41"/>
    </row>
    <row r="17" spans="1:28" s="7" customFormat="1" ht="15.75" x14ac:dyDescent="0.25">
      <c r="A17" s="3" t="s">
        <v>29</v>
      </c>
      <c r="B17" s="118">
        <f>1770*2</f>
        <v>3540</v>
      </c>
      <c r="C17" s="128">
        <v>3360</v>
      </c>
      <c r="D17" s="135">
        <f>(B17-C17)/C17</f>
        <v>5.3571428571428568E-2</v>
      </c>
      <c r="E17" s="10">
        <f>B17*4</f>
        <v>14160</v>
      </c>
      <c r="F17" s="11">
        <f>B17*5</f>
        <v>17700</v>
      </c>
      <c r="G17" s="11">
        <f>B17*6</f>
        <v>21240</v>
      </c>
      <c r="H17" s="11">
        <f>B17*7</f>
        <v>24780</v>
      </c>
      <c r="I17" s="11">
        <f>B17*8</f>
        <v>28320</v>
      </c>
      <c r="J17" s="65">
        <f>I17+3530*2</f>
        <v>35380</v>
      </c>
      <c r="K17" s="8"/>
      <c r="L17" s="68"/>
      <c r="M17" s="98">
        <v>6840</v>
      </c>
      <c r="N17" s="8"/>
      <c r="O17" s="68"/>
      <c r="P17" s="98">
        <v>6510</v>
      </c>
      <c r="Q17" s="29"/>
      <c r="R17" s="142">
        <f>(M17-P17)/P17</f>
        <v>5.0691244239631339E-2</v>
      </c>
      <c r="S17" s="73">
        <v>0.5</v>
      </c>
      <c r="T17" s="73">
        <v>0.5</v>
      </c>
      <c r="U17" s="17">
        <f>I17+(2*K17)+M17</f>
        <v>35160</v>
      </c>
      <c r="V17" s="146">
        <v>33390</v>
      </c>
      <c r="W17" s="29">
        <f>(U17-V17)/V17</f>
        <v>5.3009883198562445E-2</v>
      </c>
      <c r="X17" s="108">
        <f>J17+M17</f>
        <v>42220</v>
      </c>
      <c r="Y17" s="154">
        <v>40110</v>
      </c>
      <c r="Z17" s="15">
        <f t="shared" si="0"/>
        <v>5.2605335327848418E-2</v>
      </c>
      <c r="AA17" s="30">
        <v>41275</v>
      </c>
      <c r="AB17" s="41"/>
    </row>
    <row r="18" spans="1:28" s="7" customFormat="1" x14ac:dyDescent="0.25">
      <c r="A18" s="21" t="s">
        <v>8</v>
      </c>
      <c r="B18" s="119">
        <f>B17*0.6</f>
        <v>2124</v>
      </c>
      <c r="C18" s="129">
        <f>C17*0.6</f>
        <v>2016</v>
      </c>
      <c r="D18" s="135">
        <f>(B18-C18)/C18</f>
        <v>5.3571428571428568E-2</v>
      </c>
      <c r="E18" s="20">
        <f>SUM(B18)*4</f>
        <v>8496</v>
      </c>
      <c r="F18" s="66">
        <f>SUM(B18)*5</f>
        <v>10620</v>
      </c>
      <c r="G18" s="66">
        <f>SUM(B18)*6</f>
        <v>12744</v>
      </c>
      <c r="H18" s="66">
        <f>SUM(B18)*7</f>
        <v>14868</v>
      </c>
      <c r="I18" s="66">
        <f>SUM(B18)*8</f>
        <v>16992</v>
      </c>
      <c r="J18" s="67">
        <f>I18+2124*2</f>
        <v>21240</v>
      </c>
      <c r="K18" s="9"/>
      <c r="L18" s="69"/>
      <c r="M18" s="100">
        <v>6840</v>
      </c>
      <c r="N18" s="9"/>
      <c r="O18" s="69"/>
      <c r="P18" s="100">
        <v>6510</v>
      </c>
      <c r="Q18" s="29"/>
      <c r="R18" s="142">
        <f>(M18-P18)/P18</f>
        <v>5.0691244239631339E-2</v>
      </c>
      <c r="S18" s="74"/>
      <c r="T18" s="74"/>
      <c r="U18" s="18">
        <f>I18+(2*K18)+M18</f>
        <v>23832</v>
      </c>
      <c r="V18" s="148">
        <v>22638</v>
      </c>
      <c r="W18" s="29">
        <f>(U18-V18)/V18</f>
        <v>5.2743175192154781E-2</v>
      </c>
      <c r="X18" s="152">
        <f>J18+M18</f>
        <v>28080</v>
      </c>
      <c r="Y18" s="156">
        <v>26674</v>
      </c>
      <c r="Z18" s="16">
        <f t="shared" si="0"/>
        <v>5.2710504611231911E-2</v>
      </c>
      <c r="AA18" s="31"/>
      <c r="AB18" s="41"/>
    </row>
    <row r="19" spans="1:28" s="7" customFormat="1" ht="15.75" thickBot="1" x14ac:dyDescent="0.3">
      <c r="A19" s="22" t="s">
        <v>9</v>
      </c>
      <c r="B19" s="120" t="s">
        <v>42</v>
      </c>
      <c r="C19" s="130"/>
      <c r="D19" s="136"/>
      <c r="E19" s="80"/>
      <c r="F19" s="81"/>
      <c r="G19" s="81"/>
      <c r="H19" s="81"/>
      <c r="I19" s="81"/>
      <c r="J19" s="82"/>
      <c r="K19" s="96"/>
      <c r="L19" s="110"/>
      <c r="M19" s="107"/>
      <c r="N19" s="96"/>
      <c r="O19" s="110"/>
      <c r="P19" s="107"/>
      <c r="Q19" s="59"/>
      <c r="R19" s="143"/>
      <c r="S19" s="97"/>
      <c r="T19" s="97"/>
      <c r="U19" s="19"/>
      <c r="V19" s="147"/>
      <c r="W19" s="32"/>
      <c r="X19" s="151"/>
      <c r="Y19" s="155"/>
      <c r="Z19" s="33"/>
      <c r="AA19" s="64"/>
      <c r="AB19" s="41"/>
    </row>
    <row r="20" spans="1:28" s="7" customFormat="1" ht="15.75" x14ac:dyDescent="0.25">
      <c r="A20" s="3" t="s">
        <v>15</v>
      </c>
      <c r="B20" s="118">
        <v>3162</v>
      </c>
      <c r="C20" s="128">
        <v>3000</v>
      </c>
      <c r="D20" s="135">
        <f>(B20-C20)/C20</f>
        <v>5.3999999999999999E-2</v>
      </c>
      <c r="E20" s="10">
        <f>SUM(B20)*4</f>
        <v>12648</v>
      </c>
      <c r="F20" s="11">
        <f>SUM(B20)*5</f>
        <v>15810</v>
      </c>
      <c r="G20" s="11">
        <f>SUM(B20)*6</f>
        <v>18972</v>
      </c>
      <c r="H20" s="11">
        <f>SUM(B20)*7</f>
        <v>22134</v>
      </c>
      <c r="I20" s="11">
        <f>SUM(B20)*8</f>
        <v>25296</v>
      </c>
      <c r="J20" s="65">
        <f>SUM(B20)*9</f>
        <v>28458</v>
      </c>
      <c r="K20" s="60">
        <v>2003</v>
      </c>
      <c r="L20" s="111"/>
      <c r="M20" s="102">
        <v>4049</v>
      </c>
      <c r="N20" s="60">
        <v>1900</v>
      </c>
      <c r="O20" s="111"/>
      <c r="P20" s="102">
        <v>3842</v>
      </c>
      <c r="Q20" s="29">
        <f>(K20-N20)/N20</f>
        <v>5.4210526315789473E-2</v>
      </c>
      <c r="R20" s="142">
        <f>(M20-P20)/P20</f>
        <v>5.3878188443519E-2</v>
      </c>
      <c r="S20" s="75">
        <v>0.5</v>
      </c>
      <c r="T20" s="75">
        <v>0.5</v>
      </c>
      <c r="U20" s="145">
        <f>I20+(2*K20)+M20</f>
        <v>33351</v>
      </c>
      <c r="V20" s="149">
        <v>31642</v>
      </c>
      <c r="W20" s="29">
        <f>(U20-V20)/V20</f>
        <v>5.4010492383540866E-2</v>
      </c>
      <c r="X20" s="108">
        <f>U20-I20+J20</f>
        <v>36513</v>
      </c>
      <c r="Y20" s="154">
        <v>34642</v>
      </c>
      <c r="Z20" s="15">
        <f t="shared" si="0"/>
        <v>5.4009583742278162E-2</v>
      </c>
      <c r="AA20" s="30">
        <v>41275</v>
      </c>
      <c r="AB20" s="41"/>
    </row>
    <row r="21" spans="1:28" s="7" customFormat="1" x14ac:dyDescent="0.25">
      <c r="A21" s="21" t="s">
        <v>32</v>
      </c>
      <c r="B21" s="119">
        <f>B20*0.6</f>
        <v>1897.1999999999998</v>
      </c>
      <c r="C21" s="129">
        <v>1800</v>
      </c>
      <c r="D21" s="135">
        <f>(B21-C21)/C21</f>
        <v>5.3999999999999902E-2</v>
      </c>
      <c r="E21" s="10" t="s">
        <v>13</v>
      </c>
      <c r="F21" s="11" t="s">
        <v>13</v>
      </c>
      <c r="G21" s="11" t="s">
        <v>13</v>
      </c>
      <c r="H21" s="11" t="s">
        <v>13</v>
      </c>
      <c r="I21" s="11">
        <f>B21*8</f>
        <v>15177.599999999999</v>
      </c>
      <c r="J21" s="65">
        <f>I21+B21</f>
        <v>17074.8</v>
      </c>
      <c r="K21" s="9">
        <v>2003</v>
      </c>
      <c r="L21" s="69"/>
      <c r="M21" s="103">
        <v>4049</v>
      </c>
      <c r="N21" s="9">
        <v>1900</v>
      </c>
      <c r="O21" s="69"/>
      <c r="P21" s="103">
        <v>3842</v>
      </c>
      <c r="Q21" s="29">
        <f>(K21-N21)/N21</f>
        <v>5.4210526315789473E-2</v>
      </c>
      <c r="R21" s="142">
        <f>(M21-P21)/P21</f>
        <v>5.3878188443519E-2</v>
      </c>
      <c r="S21" s="74"/>
      <c r="T21" s="74"/>
      <c r="U21" s="18">
        <f>I21+(2*K21)+M21</f>
        <v>23232.6</v>
      </c>
      <c r="V21" s="148">
        <v>22042</v>
      </c>
      <c r="W21" s="29">
        <f>(U21-V21)/V21</f>
        <v>5.401506215406944E-2</v>
      </c>
      <c r="X21" s="152">
        <f>U21-I21+J21</f>
        <v>25129.8</v>
      </c>
      <c r="Y21" s="156">
        <v>23842</v>
      </c>
      <c r="Z21" s="16">
        <f t="shared" si="0"/>
        <v>5.4013925006291388E-2</v>
      </c>
      <c r="AA21" s="31"/>
      <c r="AB21" s="41"/>
    </row>
    <row r="22" spans="1:28" s="7" customFormat="1" ht="15.75" thickBot="1" x14ac:dyDescent="0.3">
      <c r="A22" s="22" t="s">
        <v>9</v>
      </c>
      <c r="B22" s="120" t="s">
        <v>48</v>
      </c>
      <c r="C22" s="130"/>
      <c r="D22" s="136"/>
      <c r="E22" s="80"/>
      <c r="F22" s="81"/>
      <c r="G22" s="81"/>
      <c r="H22" s="81"/>
      <c r="I22" s="81"/>
      <c r="J22" s="82"/>
      <c r="K22" s="58"/>
      <c r="L22" s="89"/>
      <c r="M22" s="104"/>
      <c r="N22" s="58"/>
      <c r="O22" s="89"/>
      <c r="P22" s="104"/>
      <c r="Q22" s="59"/>
      <c r="R22" s="143"/>
      <c r="S22" s="83"/>
      <c r="T22" s="83"/>
      <c r="U22" s="19"/>
      <c r="V22" s="147"/>
      <c r="W22" s="32"/>
      <c r="X22" s="151"/>
      <c r="Y22" s="155"/>
      <c r="Z22" s="33"/>
      <c r="AA22" s="79"/>
      <c r="AB22" s="41"/>
    </row>
    <row r="23" spans="1:28" s="7" customFormat="1" ht="15.75" x14ac:dyDescent="0.25">
      <c r="A23" s="3" t="s">
        <v>11</v>
      </c>
      <c r="B23" s="118">
        <v>3010</v>
      </c>
      <c r="C23" s="128">
        <v>2890</v>
      </c>
      <c r="D23" s="135">
        <f>(B23-C23)/C23</f>
        <v>4.1522491349480967E-2</v>
      </c>
      <c r="E23" s="10">
        <f>B23*4</f>
        <v>12040</v>
      </c>
      <c r="F23" s="11">
        <f>B23*5</f>
        <v>15050</v>
      </c>
      <c r="G23" s="11">
        <f>B23*6</f>
        <v>18060</v>
      </c>
      <c r="H23" s="11">
        <f>B23*7</f>
        <v>21070</v>
      </c>
      <c r="I23" s="11">
        <f>B23*8</f>
        <v>24080</v>
      </c>
      <c r="J23" s="65">
        <f>I23+5470</f>
        <v>29550</v>
      </c>
      <c r="K23" s="8">
        <v>1730</v>
      </c>
      <c r="L23" s="68"/>
      <c r="M23" s="98">
        <v>4900</v>
      </c>
      <c r="N23" s="8">
        <v>1659</v>
      </c>
      <c r="O23" s="68"/>
      <c r="P23" s="98">
        <v>4712</v>
      </c>
      <c r="Q23" s="29">
        <f>(K23-N23)/N23</f>
        <v>4.2796865581675711E-2</v>
      </c>
      <c r="R23" s="142">
        <f>(M23-P23)/P23</f>
        <v>3.9898132427843805E-2</v>
      </c>
      <c r="S23" s="73">
        <v>0.25</v>
      </c>
      <c r="T23" s="73">
        <v>1</v>
      </c>
      <c r="U23" s="17">
        <f>I23+(2*K23)+M23</f>
        <v>32440</v>
      </c>
      <c r="V23" s="146">
        <v>31150</v>
      </c>
      <c r="W23" s="29">
        <f>(U23-V23)/V23</f>
        <v>4.1412520064205455E-2</v>
      </c>
      <c r="X23" s="108">
        <f>U23-I23+J23</f>
        <v>37910</v>
      </c>
      <c r="Y23" s="154">
        <v>36404</v>
      </c>
      <c r="Z23" s="34">
        <f t="shared" si="0"/>
        <v>4.1369080320843861E-2</v>
      </c>
      <c r="AA23" s="30">
        <v>41275</v>
      </c>
      <c r="AB23" s="41"/>
    </row>
    <row r="24" spans="1:28" s="7" customFormat="1" x14ac:dyDescent="0.25">
      <c r="A24" s="21" t="s">
        <v>8</v>
      </c>
      <c r="B24" s="119">
        <v>1885</v>
      </c>
      <c r="C24" s="129">
        <v>1810</v>
      </c>
      <c r="D24" s="135">
        <f>(B24-C24)/C24</f>
        <v>4.1436464088397788E-2</v>
      </c>
      <c r="E24" s="20">
        <f>B24*4</f>
        <v>7540</v>
      </c>
      <c r="F24" s="66">
        <f>B24*5</f>
        <v>9425</v>
      </c>
      <c r="G24" s="66">
        <f>B24*6</f>
        <v>11310</v>
      </c>
      <c r="H24" s="66">
        <f>B24*7</f>
        <v>13195</v>
      </c>
      <c r="I24" s="66">
        <f>B24*8</f>
        <v>15080</v>
      </c>
      <c r="J24" s="67">
        <f>I24+3430</f>
        <v>18510</v>
      </c>
      <c r="K24" s="9">
        <v>1730</v>
      </c>
      <c r="L24" s="69"/>
      <c r="M24" s="100">
        <v>4900</v>
      </c>
      <c r="N24" s="9">
        <v>1659</v>
      </c>
      <c r="O24" s="69"/>
      <c r="P24" s="100">
        <v>4712</v>
      </c>
      <c r="Q24" s="29">
        <f>(K24-N24)/N24</f>
        <v>4.2796865581675711E-2</v>
      </c>
      <c r="R24" s="142">
        <f>(M24-P24)/P24</f>
        <v>3.9898132427843805E-2</v>
      </c>
      <c r="S24" s="74"/>
      <c r="T24" s="74"/>
      <c r="U24" s="18">
        <f>I24+(2*K24)+M24</f>
        <v>23440</v>
      </c>
      <c r="V24" s="148">
        <v>22510</v>
      </c>
      <c r="W24" s="29">
        <f>(U24-V24)/V24</f>
        <v>4.1314971123944916E-2</v>
      </c>
      <c r="X24" s="152">
        <f>U24-I24+J24</f>
        <v>26870</v>
      </c>
      <c r="Y24" s="156">
        <v>25802</v>
      </c>
      <c r="Z24" s="16">
        <f t="shared" si="0"/>
        <v>4.1392140144174867E-2</v>
      </c>
      <c r="AA24" s="31"/>
      <c r="AB24" s="41"/>
    </row>
    <row r="25" spans="1:28" s="7" customFormat="1" ht="15.75" thickBot="1" x14ac:dyDescent="0.3">
      <c r="A25" s="22" t="s">
        <v>9</v>
      </c>
      <c r="B25" s="120" t="s">
        <v>47</v>
      </c>
      <c r="C25" s="130"/>
      <c r="D25" s="136"/>
      <c r="E25" s="80"/>
      <c r="F25" s="81"/>
      <c r="G25" s="81"/>
      <c r="H25" s="81"/>
      <c r="I25" s="81"/>
      <c r="J25" s="82"/>
      <c r="K25" s="58"/>
      <c r="L25" s="89"/>
      <c r="M25" s="99"/>
      <c r="N25" s="58"/>
      <c r="O25" s="89"/>
      <c r="P25" s="99"/>
      <c r="Q25" s="59"/>
      <c r="R25" s="143"/>
      <c r="S25" s="97"/>
      <c r="T25" s="97"/>
      <c r="U25" s="19"/>
      <c r="V25" s="147"/>
      <c r="W25" s="32"/>
      <c r="X25" s="151"/>
      <c r="Y25" s="155"/>
      <c r="Z25" s="33"/>
      <c r="AA25" s="35"/>
      <c r="AB25" s="41"/>
    </row>
    <row r="26" spans="1:28" s="7" customFormat="1" ht="15.75" x14ac:dyDescent="0.25">
      <c r="A26" s="3" t="s">
        <v>16</v>
      </c>
      <c r="B26" s="118">
        <v>3040</v>
      </c>
      <c r="C26" s="128">
        <v>2594</v>
      </c>
      <c r="D26" s="135">
        <f>(B26-C26)/C26</f>
        <v>0.17193523515805706</v>
      </c>
      <c r="E26" s="10">
        <f>SUM(B26)*4</f>
        <v>12160</v>
      </c>
      <c r="F26" s="11">
        <f>SUM(B26)*5</f>
        <v>15200</v>
      </c>
      <c r="G26" s="11">
        <f>SUM(B26)*6</f>
        <v>18240</v>
      </c>
      <c r="H26" s="11">
        <f>SUM(B26)*7</f>
        <v>21280</v>
      </c>
      <c r="I26" s="11">
        <f>SUM(B26)*8</f>
        <v>24320</v>
      </c>
      <c r="J26" s="11">
        <f>SUM(B26)*9</f>
        <v>27360</v>
      </c>
      <c r="K26" s="60">
        <v>1652</v>
      </c>
      <c r="L26" s="111">
        <v>826</v>
      </c>
      <c r="M26" s="102">
        <v>3828</v>
      </c>
      <c r="N26" s="60">
        <v>1581</v>
      </c>
      <c r="O26" s="111">
        <v>709</v>
      </c>
      <c r="P26" s="102">
        <v>3663</v>
      </c>
      <c r="Q26" s="29">
        <f>(K26-N26)/N26</f>
        <v>4.4908285895003161E-2</v>
      </c>
      <c r="R26" s="142">
        <f>(M26-P26)/P26</f>
        <v>4.5045045045045043E-2</v>
      </c>
      <c r="S26" s="75">
        <v>0.5</v>
      </c>
      <c r="T26" s="75">
        <v>0.75</v>
      </c>
      <c r="U26" s="17">
        <f>I26+K26*2+L26+M26</f>
        <v>32278</v>
      </c>
      <c r="V26" s="146">
        <v>28286</v>
      </c>
      <c r="W26" s="29">
        <f>(U26-V26)/V26</f>
        <v>0.14112988757689315</v>
      </c>
      <c r="X26" s="108">
        <f>J26+K26*2+L26+M26</f>
        <v>35318</v>
      </c>
      <c r="Y26" s="154">
        <v>30880</v>
      </c>
      <c r="Z26" s="15">
        <f t="shared" si="0"/>
        <v>0.14371761658031088</v>
      </c>
      <c r="AA26" s="30">
        <v>41275</v>
      </c>
      <c r="AB26" s="41"/>
    </row>
    <row r="27" spans="1:28" s="7" customFormat="1" x14ac:dyDescent="0.25">
      <c r="A27" s="21" t="s">
        <v>8</v>
      </c>
      <c r="B27" s="119">
        <v>1976</v>
      </c>
      <c r="C27" s="129">
        <v>1686</v>
      </c>
      <c r="D27" s="135">
        <f>(B27-C27)/C27</f>
        <v>0.17200474495848161</v>
      </c>
      <c r="E27" s="10">
        <f>SUM(B27)*4</f>
        <v>7904</v>
      </c>
      <c r="F27" s="11">
        <f>SUM(B27)*5</f>
        <v>9880</v>
      </c>
      <c r="G27" s="11">
        <f>SUM(B27)*6</f>
        <v>11856</v>
      </c>
      <c r="H27" s="11">
        <f>SUM(B27)*7</f>
        <v>13832</v>
      </c>
      <c r="I27" s="11">
        <f>SUM(B27)*8</f>
        <v>15808</v>
      </c>
      <c r="J27" s="11">
        <f>SUM(B27)*9</f>
        <v>17784</v>
      </c>
      <c r="K27" s="9">
        <v>1652</v>
      </c>
      <c r="L27" s="69">
        <v>826</v>
      </c>
      <c r="M27" s="103">
        <v>3828</v>
      </c>
      <c r="N27" s="9">
        <v>1581</v>
      </c>
      <c r="O27" s="69">
        <v>709</v>
      </c>
      <c r="P27" s="103">
        <v>3663</v>
      </c>
      <c r="Q27" s="29">
        <f>(K27-N27)/N27</f>
        <v>4.4908285895003161E-2</v>
      </c>
      <c r="R27" s="142">
        <f>(M27-P27)/P27</f>
        <v>4.5045045045045043E-2</v>
      </c>
      <c r="S27" s="74"/>
      <c r="T27" s="74"/>
      <c r="U27" s="17">
        <f>I27+K27*2+L27+M27</f>
        <v>23766</v>
      </c>
      <c r="V27" s="148">
        <v>21022</v>
      </c>
      <c r="W27" s="29">
        <f>(U27-V27)/V27</f>
        <v>0.13052992103510608</v>
      </c>
      <c r="X27" s="108">
        <f>J27+K27*2+L27+M27</f>
        <v>25742</v>
      </c>
      <c r="Y27" s="156">
        <v>22708</v>
      </c>
      <c r="Z27" s="16">
        <f t="shared" si="0"/>
        <v>0.13360930068698257</v>
      </c>
      <c r="AA27" s="31"/>
      <c r="AB27" s="41"/>
    </row>
    <row r="28" spans="1:28" s="7" customFormat="1" ht="15.75" thickBot="1" x14ac:dyDescent="0.3">
      <c r="A28" s="22" t="s">
        <v>9</v>
      </c>
      <c r="B28" s="120"/>
      <c r="C28" s="130"/>
      <c r="D28" s="136"/>
      <c r="E28" s="80"/>
      <c r="F28" s="114"/>
      <c r="G28" s="113"/>
      <c r="H28" s="113"/>
      <c r="I28" s="84"/>
      <c r="J28" s="82"/>
      <c r="K28" s="58"/>
      <c r="L28" s="89"/>
      <c r="M28" s="104"/>
      <c r="N28" s="58"/>
      <c r="O28" s="89"/>
      <c r="P28" s="104"/>
      <c r="Q28" s="59"/>
      <c r="R28" s="143"/>
      <c r="S28" s="63"/>
      <c r="T28" s="63"/>
      <c r="U28" s="19"/>
      <c r="V28" s="147"/>
      <c r="W28" s="32"/>
      <c r="X28" s="151"/>
      <c r="Y28" s="155"/>
      <c r="Z28" s="33"/>
      <c r="AA28" s="35"/>
      <c r="AB28" s="41"/>
    </row>
    <row r="29" spans="1:28" s="7" customFormat="1" ht="15.75" x14ac:dyDescent="0.25">
      <c r="A29" s="3" t="s">
        <v>50</v>
      </c>
      <c r="B29" s="118">
        <v>2993.25</v>
      </c>
      <c r="C29" s="128">
        <v>2993.25</v>
      </c>
      <c r="D29" s="135">
        <f>(B29-C29)/C29</f>
        <v>0</v>
      </c>
      <c r="E29" s="10">
        <f>SUM(B29)*4</f>
        <v>11973</v>
      </c>
      <c r="F29" s="11">
        <f>SUM(B29)*5</f>
        <v>14966.25</v>
      </c>
      <c r="G29" s="11">
        <v>17957</v>
      </c>
      <c r="H29" s="11">
        <v>20949</v>
      </c>
      <c r="I29" s="11">
        <v>23942</v>
      </c>
      <c r="J29" s="65">
        <v>28439</v>
      </c>
      <c r="K29" s="8">
        <v>1638</v>
      </c>
      <c r="L29" s="68"/>
      <c r="M29" s="98">
        <v>4259</v>
      </c>
      <c r="N29" s="8">
        <v>1638</v>
      </c>
      <c r="O29" s="68"/>
      <c r="P29" s="98">
        <v>4259</v>
      </c>
      <c r="Q29" s="29">
        <f>(K29-N29)/N29</f>
        <v>0</v>
      </c>
      <c r="R29" s="142">
        <f>(M29-P29)/P29</f>
        <v>0</v>
      </c>
      <c r="S29" s="73">
        <v>0.5</v>
      </c>
      <c r="T29" s="73">
        <v>0.5</v>
      </c>
      <c r="U29" s="17">
        <f>I29+(2*K29)+M29</f>
        <v>31477</v>
      </c>
      <c r="V29" s="146">
        <v>31477</v>
      </c>
      <c r="W29" s="29">
        <f>(U29-V29)/V29</f>
        <v>0</v>
      </c>
      <c r="X29" s="152">
        <f>U29-I29+J29</f>
        <v>35974</v>
      </c>
      <c r="Y29" s="154">
        <v>35974</v>
      </c>
      <c r="Z29" s="15">
        <f t="shared" si="0"/>
        <v>0</v>
      </c>
      <c r="AA29" s="30">
        <v>40452</v>
      </c>
      <c r="AB29" s="41"/>
    </row>
    <row r="30" spans="1:28" s="7" customFormat="1" x14ac:dyDescent="0.25">
      <c r="A30" s="21" t="s">
        <v>0</v>
      </c>
      <c r="B30" s="118">
        <f>B29*0.75</f>
        <v>2244.9375</v>
      </c>
      <c r="C30" s="128">
        <f>C29*0.75</f>
        <v>2244.9375</v>
      </c>
      <c r="D30" s="135">
        <f>(B30-C30)/C30</f>
        <v>0</v>
      </c>
      <c r="E30" s="20">
        <f>B30*4</f>
        <v>8979.75</v>
      </c>
      <c r="F30" s="66">
        <f>B30*5</f>
        <v>11224.6875</v>
      </c>
      <c r="G30" s="66">
        <f>B30*6</f>
        <v>13469.625</v>
      </c>
      <c r="H30" s="66">
        <f>B30*7</f>
        <v>15714.5625</v>
      </c>
      <c r="I30" s="66">
        <f>B30*8</f>
        <v>17959.5</v>
      </c>
      <c r="J30" s="66">
        <f>J29*0.75</f>
        <v>21329.25</v>
      </c>
      <c r="K30" s="9">
        <v>1638</v>
      </c>
      <c r="L30" s="69"/>
      <c r="M30" s="100">
        <v>4259</v>
      </c>
      <c r="N30" s="9">
        <v>1638</v>
      </c>
      <c r="O30" s="69"/>
      <c r="P30" s="100">
        <v>4259</v>
      </c>
      <c r="Q30" s="29">
        <f>(K30-N30)/N30</f>
        <v>0</v>
      </c>
      <c r="R30" s="142">
        <f>(M30-P30)/P30</f>
        <v>0</v>
      </c>
      <c r="S30" s="74"/>
      <c r="T30" s="74"/>
      <c r="U30" s="17">
        <f>I30+(2*K30)+M30</f>
        <v>25494.5</v>
      </c>
      <c r="V30" s="146">
        <v>25494.5</v>
      </c>
      <c r="W30" s="29">
        <f>(U30-V30)/V30</f>
        <v>0</v>
      </c>
      <c r="X30" s="152">
        <f>U30-I30+J30</f>
        <v>28864.25</v>
      </c>
      <c r="Y30" s="154">
        <v>28864.25</v>
      </c>
      <c r="Z30" s="23">
        <f t="shared" si="0"/>
        <v>0</v>
      </c>
      <c r="AA30" s="36"/>
      <c r="AB30" s="41"/>
    </row>
    <row r="31" spans="1:28" s="7" customFormat="1" x14ac:dyDescent="0.25">
      <c r="A31" s="21" t="s">
        <v>8</v>
      </c>
      <c r="B31" s="118">
        <f>B29*0.6</f>
        <v>1795.95</v>
      </c>
      <c r="C31" s="128">
        <f>C29*0.6</f>
        <v>1795.95</v>
      </c>
      <c r="D31" s="138"/>
      <c r="E31" s="20">
        <f>B31*4</f>
        <v>7183.8</v>
      </c>
      <c r="F31" s="66">
        <f>B31*5</f>
        <v>8979.75</v>
      </c>
      <c r="G31" s="66">
        <f>B31*6</f>
        <v>10775.7</v>
      </c>
      <c r="H31" s="66">
        <f>B31*7</f>
        <v>12571.65</v>
      </c>
      <c r="I31" s="66">
        <f>B31*8</f>
        <v>14367.6</v>
      </c>
      <c r="J31" s="66">
        <f>J29*0.6</f>
        <v>17063.399999999998</v>
      </c>
      <c r="K31" s="9">
        <v>1638</v>
      </c>
      <c r="L31" s="69"/>
      <c r="M31" s="100">
        <v>4259</v>
      </c>
      <c r="N31" s="9">
        <v>1638</v>
      </c>
      <c r="O31" s="69"/>
      <c r="P31" s="100">
        <v>4259</v>
      </c>
      <c r="Q31" s="29">
        <f>(K31-N31)/N31</f>
        <v>0</v>
      </c>
      <c r="R31" s="142">
        <f>(M31-P31)/P31</f>
        <v>0</v>
      </c>
      <c r="S31" s="74"/>
      <c r="T31" s="74"/>
      <c r="U31" s="17">
        <f>I31+(2*K31)+M31</f>
        <v>21902.6</v>
      </c>
      <c r="V31" s="146">
        <v>21902.6</v>
      </c>
      <c r="W31" s="29">
        <f>(U31-V31)/V31</f>
        <v>0</v>
      </c>
      <c r="X31" s="152">
        <f>U31-I31+J31</f>
        <v>24598.399999999994</v>
      </c>
      <c r="Y31" s="154">
        <v>24598.399999999994</v>
      </c>
      <c r="Z31" s="23">
        <f t="shared" si="0"/>
        <v>0</v>
      </c>
      <c r="AA31" s="36"/>
      <c r="AB31" s="41"/>
    </row>
    <row r="32" spans="1:28" s="7" customFormat="1" ht="15.75" thickBot="1" x14ac:dyDescent="0.3">
      <c r="A32" s="22" t="s">
        <v>9</v>
      </c>
      <c r="B32" s="121"/>
      <c r="C32" s="131"/>
      <c r="D32" s="139"/>
      <c r="E32" s="117"/>
      <c r="F32" s="81"/>
      <c r="G32" s="81"/>
      <c r="H32" s="81"/>
      <c r="I32" s="81"/>
      <c r="J32" s="82"/>
      <c r="K32" s="58"/>
      <c r="L32" s="89"/>
      <c r="M32" s="99"/>
      <c r="N32" s="58"/>
      <c r="O32" s="89"/>
      <c r="P32" s="99"/>
      <c r="Q32" s="59"/>
      <c r="R32" s="143"/>
      <c r="S32" s="85"/>
      <c r="T32" s="85"/>
      <c r="U32" s="19"/>
      <c r="V32" s="147"/>
      <c r="W32" s="32"/>
      <c r="X32" s="151"/>
      <c r="Y32" s="155"/>
      <c r="Z32" s="33"/>
      <c r="AA32" s="35"/>
      <c r="AB32" s="41"/>
    </row>
    <row r="33" spans="1:28" s="7" customFormat="1" ht="15.75" x14ac:dyDescent="0.25">
      <c r="A33" s="13" t="s">
        <v>17</v>
      </c>
      <c r="B33" s="118">
        <v>2953</v>
      </c>
      <c r="C33" s="128">
        <v>2923</v>
      </c>
      <c r="D33" s="135">
        <f>(B33-C33)/C33</f>
        <v>1.0263427984946972E-2</v>
      </c>
      <c r="E33" s="10">
        <f>SUM(B33)*4</f>
        <v>11812</v>
      </c>
      <c r="F33" s="11">
        <f>SUM(B33)*5</f>
        <v>14765</v>
      </c>
      <c r="G33" s="11">
        <f>SUM(B33)*6</f>
        <v>17718</v>
      </c>
      <c r="H33" s="11">
        <f>SUM(B33)*7</f>
        <v>20671</v>
      </c>
      <c r="I33" s="11">
        <f>SUM(B33)*8</f>
        <v>23624</v>
      </c>
      <c r="J33" s="11">
        <f>I33+5906</f>
        <v>29530</v>
      </c>
      <c r="K33" s="8">
        <v>1762</v>
      </c>
      <c r="L33" s="68"/>
      <c r="M33" s="98">
        <v>4065</v>
      </c>
      <c r="N33" s="8">
        <v>1496</v>
      </c>
      <c r="O33" s="68"/>
      <c r="P33" s="98">
        <v>3453</v>
      </c>
      <c r="Q33" s="29">
        <f>(K33-N33)/N33</f>
        <v>0.17780748663101603</v>
      </c>
      <c r="R33" s="142">
        <f>(M33-P33)/P33</f>
        <v>0.17723718505647262</v>
      </c>
      <c r="S33" s="73">
        <v>0.5</v>
      </c>
      <c r="T33" s="73">
        <v>1</v>
      </c>
      <c r="U33" s="17">
        <f>I33+(2*K33)+M33</f>
        <v>31213</v>
      </c>
      <c r="V33" s="146">
        <v>29829</v>
      </c>
      <c r="W33" s="29">
        <f>(U33-V33)/V33</f>
        <v>4.6397800797881257E-2</v>
      </c>
      <c r="X33" s="108">
        <f>J33+2*K33+M33</f>
        <v>37119</v>
      </c>
      <c r="Y33" s="154">
        <v>32752</v>
      </c>
      <c r="Z33" s="15">
        <f t="shared" si="0"/>
        <v>0.13333536883243771</v>
      </c>
      <c r="AA33" s="30">
        <v>41275</v>
      </c>
      <c r="AB33" s="41"/>
    </row>
    <row r="34" spans="1:28" s="7" customFormat="1" x14ac:dyDescent="0.25">
      <c r="A34" s="21" t="s">
        <v>8</v>
      </c>
      <c r="B34" s="119">
        <v>2067</v>
      </c>
      <c r="C34" s="129">
        <v>2046</v>
      </c>
      <c r="D34" s="135">
        <f>(B34-C34)/C34</f>
        <v>1.0263929618768328E-2</v>
      </c>
      <c r="E34" s="10">
        <f>SUM(B34)*4</f>
        <v>8268</v>
      </c>
      <c r="F34" s="11">
        <f>SUM(B34)*5</f>
        <v>10335</v>
      </c>
      <c r="G34" s="11">
        <f>SUM(B34)*6</f>
        <v>12402</v>
      </c>
      <c r="H34" s="11">
        <f>SUM(B34)*7</f>
        <v>14469</v>
      </c>
      <c r="I34" s="11">
        <f>SUM(B34)*8</f>
        <v>16536</v>
      </c>
      <c r="J34" s="11">
        <f>I34+(2*2067)</f>
        <v>20670</v>
      </c>
      <c r="K34" s="9">
        <v>1762</v>
      </c>
      <c r="L34" s="69"/>
      <c r="M34" s="100">
        <v>4065</v>
      </c>
      <c r="N34" s="9">
        <v>1496</v>
      </c>
      <c r="O34" s="69"/>
      <c r="P34" s="100">
        <v>3453</v>
      </c>
      <c r="Q34" s="29">
        <f>(K34-N34)/N34</f>
        <v>0.17780748663101603</v>
      </c>
      <c r="R34" s="142">
        <f>(M34-P34)/P34</f>
        <v>0.17723718505647262</v>
      </c>
      <c r="S34" s="74">
        <v>0.65</v>
      </c>
      <c r="T34" s="74">
        <v>0.65</v>
      </c>
      <c r="U34" s="18">
        <f>I34+(2*K34)+M34</f>
        <v>24125</v>
      </c>
      <c r="V34" s="148">
        <v>22813</v>
      </c>
      <c r="W34" s="29">
        <f>(U34-V34)/V34</f>
        <v>5.7511068250558892E-2</v>
      </c>
      <c r="X34" s="152">
        <f>J34+2*K34+M34</f>
        <v>28259</v>
      </c>
      <c r="Y34" s="156">
        <v>24859</v>
      </c>
      <c r="Z34" s="16">
        <f t="shared" si="0"/>
        <v>0.1367713906432278</v>
      </c>
      <c r="AA34" s="31"/>
      <c r="AB34" s="41"/>
    </row>
    <row r="35" spans="1:28" s="7" customFormat="1" ht="15.75" thickBot="1" x14ac:dyDescent="0.3">
      <c r="A35" s="22" t="s">
        <v>9</v>
      </c>
      <c r="B35" s="120" t="s">
        <v>45</v>
      </c>
      <c r="C35" s="131"/>
      <c r="D35" s="140"/>
      <c r="E35" s="80"/>
      <c r="F35" s="81"/>
      <c r="G35" s="81"/>
      <c r="H35" s="81"/>
      <c r="I35" s="81"/>
      <c r="J35" s="82"/>
      <c r="K35" s="58"/>
      <c r="L35" s="89"/>
      <c r="M35" s="99"/>
      <c r="N35" s="58"/>
      <c r="O35" s="89"/>
      <c r="P35" s="99"/>
      <c r="Q35" s="59"/>
      <c r="R35" s="143"/>
      <c r="S35" s="76" t="s">
        <v>46</v>
      </c>
      <c r="T35" s="85"/>
      <c r="U35" s="19"/>
      <c r="V35" s="147"/>
      <c r="W35" s="32"/>
      <c r="X35" s="151"/>
      <c r="Y35" s="155"/>
      <c r="Z35" s="33"/>
      <c r="AA35" s="35"/>
      <c r="AB35" s="41"/>
    </row>
    <row r="36" spans="1:28" s="7" customFormat="1" ht="15.75" x14ac:dyDescent="0.25">
      <c r="A36" s="3" t="s">
        <v>18</v>
      </c>
      <c r="B36" s="118">
        <f>10099/4</f>
        <v>2524.75</v>
      </c>
      <c r="C36" s="128">
        <v>2316.25</v>
      </c>
      <c r="D36" s="135">
        <f>(B36-C36)/C36</f>
        <v>9.0016189962223422E-2</v>
      </c>
      <c r="E36" s="10">
        <f>SUM(B36)*4</f>
        <v>10099</v>
      </c>
      <c r="F36" s="11">
        <f>SUM(B36)*5</f>
        <v>12623.75</v>
      </c>
      <c r="G36" s="11">
        <f>SUM(B36)*6</f>
        <v>15148.5</v>
      </c>
      <c r="H36" s="11">
        <f>SUM(B36)*7</f>
        <v>17673.25</v>
      </c>
      <c r="I36" s="11">
        <f>SUM(B36)*8</f>
        <v>20198</v>
      </c>
      <c r="J36" s="11">
        <f>SUM(B36)*9</f>
        <v>22722.75</v>
      </c>
      <c r="K36" s="8">
        <v>2391</v>
      </c>
      <c r="L36" s="68"/>
      <c r="M36" s="98">
        <v>5201</v>
      </c>
      <c r="N36" s="8">
        <v>2193</v>
      </c>
      <c r="O36" s="68"/>
      <c r="P36" s="98">
        <v>4772</v>
      </c>
      <c r="Q36" s="29">
        <f>(K36-N36)/N36</f>
        <v>9.0287277701778385E-2</v>
      </c>
      <c r="R36" s="142">
        <f>(M36-P36)/P36</f>
        <v>8.9899413243922879E-2</v>
      </c>
      <c r="S36" s="73">
        <v>0.5</v>
      </c>
      <c r="T36" s="73">
        <v>1</v>
      </c>
      <c r="U36" s="17">
        <f>I36+(2*K36)+M36</f>
        <v>30181</v>
      </c>
      <c r="V36" s="146">
        <v>27688</v>
      </c>
      <c r="W36" s="29">
        <f>(U36-V36)/V36</f>
        <v>9.0039006067610519E-2</v>
      </c>
      <c r="X36" s="108">
        <f>U36-I36+J36</f>
        <v>32705.75</v>
      </c>
      <c r="Y36" s="154">
        <v>30004.25</v>
      </c>
      <c r="Z36" s="15">
        <f t="shared" si="0"/>
        <v>9.0037244723664145E-2</v>
      </c>
      <c r="AA36" s="30">
        <v>41275</v>
      </c>
      <c r="AB36" s="41"/>
    </row>
    <row r="37" spans="1:28" s="7" customFormat="1" x14ac:dyDescent="0.25">
      <c r="A37" s="21" t="s">
        <v>8</v>
      </c>
      <c r="B37" s="119">
        <f>7072/4</f>
        <v>1768</v>
      </c>
      <c r="C37" s="129">
        <v>1622</v>
      </c>
      <c r="D37" s="135">
        <f>(B37-C37)/C37</f>
        <v>9.0012330456226877E-2</v>
      </c>
      <c r="E37" s="10">
        <f>SUM(B37)*4</f>
        <v>7072</v>
      </c>
      <c r="F37" s="11">
        <f>SUM(B37)*5</f>
        <v>8840</v>
      </c>
      <c r="G37" s="11">
        <f>SUM(B37)*6</f>
        <v>10608</v>
      </c>
      <c r="H37" s="11">
        <f>SUM(B37)*7</f>
        <v>12376</v>
      </c>
      <c r="I37" s="11">
        <f>SUM(B37)*8</f>
        <v>14144</v>
      </c>
      <c r="J37" s="11">
        <f>SUM(B37)*9</f>
        <v>15912</v>
      </c>
      <c r="K37" s="9">
        <v>2391</v>
      </c>
      <c r="L37" s="69"/>
      <c r="M37" s="100">
        <v>5201</v>
      </c>
      <c r="N37" s="9">
        <v>2193</v>
      </c>
      <c r="O37" s="69"/>
      <c r="P37" s="100">
        <v>4772</v>
      </c>
      <c r="Q37" s="29">
        <f>(K37-N37)/N37</f>
        <v>9.0287277701778385E-2</v>
      </c>
      <c r="R37" s="142">
        <f>(M37-P37)/P37</f>
        <v>8.9899413243922879E-2</v>
      </c>
      <c r="S37" s="74"/>
      <c r="T37" s="74"/>
      <c r="U37" s="18">
        <f>I37+(2*K37)+M37</f>
        <v>24127</v>
      </c>
      <c r="V37" s="148">
        <v>22134</v>
      </c>
      <c r="W37" s="29">
        <f>(U37-V37)/V37</f>
        <v>9.0042468600343359E-2</v>
      </c>
      <c r="X37" s="152">
        <f>U37-I37+J37</f>
        <v>25895</v>
      </c>
      <c r="Y37" s="156">
        <v>23756</v>
      </c>
      <c r="Z37" s="16">
        <f t="shared" si="0"/>
        <v>9.0040410843576363E-2</v>
      </c>
      <c r="AA37" s="31"/>
      <c r="AB37" s="41"/>
    </row>
    <row r="38" spans="1:28" s="7" customFormat="1" ht="15.75" thickBot="1" x14ac:dyDescent="0.3">
      <c r="A38" s="22" t="s">
        <v>9</v>
      </c>
      <c r="B38" s="121"/>
      <c r="C38" s="131"/>
      <c r="D38" s="140"/>
      <c r="E38" s="80"/>
      <c r="F38" s="81"/>
      <c r="G38" s="81"/>
      <c r="H38" s="81"/>
      <c r="I38" s="81"/>
      <c r="J38" s="82"/>
      <c r="K38" s="58"/>
      <c r="L38" s="89"/>
      <c r="M38" s="99"/>
      <c r="N38" s="58"/>
      <c r="O38" s="89"/>
      <c r="P38" s="99"/>
      <c r="Q38" s="59"/>
      <c r="R38" s="143"/>
      <c r="S38" s="85"/>
      <c r="T38" s="85"/>
      <c r="U38" s="19"/>
      <c r="V38" s="147"/>
      <c r="W38" s="32"/>
      <c r="X38" s="151"/>
      <c r="Y38" s="155"/>
      <c r="Z38" s="33"/>
      <c r="AA38" s="35"/>
      <c r="AB38" s="41"/>
    </row>
    <row r="39" spans="1:28" s="7" customFormat="1" ht="15.75" x14ac:dyDescent="0.25">
      <c r="A39" s="3" t="s">
        <v>12</v>
      </c>
      <c r="B39" s="118">
        <v>2968</v>
      </c>
      <c r="C39" s="128">
        <v>3124</v>
      </c>
      <c r="D39" s="135">
        <f>(B39-C39)/C39</f>
        <v>-4.9935979513444299E-2</v>
      </c>
      <c r="E39" s="10">
        <f>SUM(B39)*4</f>
        <v>11872</v>
      </c>
      <c r="F39" s="11">
        <f>SUM(B39)*5</f>
        <v>14840</v>
      </c>
      <c r="G39" s="11">
        <f>SUM(B39)*6</f>
        <v>17808</v>
      </c>
      <c r="H39" s="11">
        <f>SUM(B39)*7</f>
        <v>20776</v>
      </c>
      <c r="I39" s="11">
        <f>B39*8</f>
        <v>23744</v>
      </c>
      <c r="J39" s="65">
        <f>B39*9</f>
        <v>26712</v>
      </c>
      <c r="K39" s="8">
        <v>2848</v>
      </c>
      <c r="L39" s="68"/>
      <c r="M39" s="98">
        <v>4387</v>
      </c>
      <c r="N39" s="8">
        <v>2641</v>
      </c>
      <c r="O39" s="68"/>
      <c r="P39" s="98">
        <v>4068</v>
      </c>
      <c r="Q39" s="29">
        <f>(K39-N39)/N39</f>
        <v>7.8379401741764484E-2</v>
      </c>
      <c r="R39" s="142">
        <f>(M39-P39)/P39</f>
        <v>7.8416912487708948E-2</v>
      </c>
      <c r="S39" s="73">
        <v>0.3</v>
      </c>
      <c r="T39" s="73">
        <v>1</v>
      </c>
      <c r="U39" s="17">
        <f>I39+K39+M39</f>
        <v>30979</v>
      </c>
      <c r="V39" s="146">
        <v>31701</v>
      </c>
      <c r="W39" s="29">
        <f>(U39-V39)/V39</f>
        <v>-2.2775306772657013E-2</v>
      </c>
      <c r="X39" s="108">
        <f>J39+K39+M39</f>
        <v>33947</v>
      </c>
      <c r="Y39" s="154">
        <v>34825</v>
      </c>
      <c r="Z39" s="15">
        <f t="shared" si="0"/>
        <v>-2.5211773151471644E-2</v>
      </c>
      <c r="AA39" s="30">
        <v>41275</v>
      </c>
      <c r="AB39" s="41"/>
    </row>
    <row r="40" spans="1:28" s="7" customFormat="1" x14ac:dyDescent="0.25">
      <c r="A40" s="21" t="s">
        <v>8</v>
      </c>
      <c r="B40" s="119">
        <v>1929</v>
      </c>
      <c r="C40" s="129">
        <v>2031</v>
      </c>
      <c r="D40" s="135">
        <f>(B40-C40)/C40</f>
        <v>-5.0221565731166914E-2</v>
      </c>
      <c r="E40" s="10">
        <f>SUM(B40)*4</f>
        <v>7716</v>
      </c>
      <c r="F40" s="11">
        <f>SUM(B40)*5</f>
        <v>9645</v>
      </c>
      <c r="G40" s="11">
        <f>SUM(B40)*6</f>
        <v>11574</v>
      </c>
      <c r="H40" s="11">
        <f>SUM(B40)*7</f>
        <v>13503</v>
      </c>
      <c r="I40" s="11">
        <f>B40*8</f>
        <v>15432</v>
      </c>
      <c r="J40" s="65">
        <f>B40*9</f>
        <v>17361</v>
      </c>
      <c r="K40" s="9">
        <v>2848</v>
      </c>
      <c r="L40" s="69"/>
      <c r="M40" s="100">
        <v>4387</v>
      </c>
      <c r="N40" s="9">
        <v>2641</v>
      </c>
      <c r="O40" s="69"/>
      <c r="P40" s="100">
        <v>4068</v>
      </c>
      <c r="Q40" s="29">
        <f>(K40-N40)/N40</f>
        <v>7.8379401741764484E-2</v>
      </c>
      <c r="R40" s="142">
        <f>(M40-P40)/P40</f>
        <v>7.8416912487708948E-2</v>
      </c>
      <c r="S40" s="74"/>
      <c r="T40" s="74"/>
      <c r="U40" s="18">
        <f>I40+K40+M40</f>
        <v>22667</v>
      </c>
      <c r="V40" s="148">
        <v>22957</v>
      </c>
      <c r="W40" s="29">
        <f>(U40-V40)/V40</f>
        <v>-1.2632312584396916E-2</v>
      </c>
      <c r="X40" s="152">
        <f>J40+K40+M40</f>
        <v>24596</v>
      </c>
      <c r="Y40" s="156">
        <v>24988</v>
      </c>
      <c r="Z40" s="15">
        <f t="shared" si="0"/>
        <v>-1.5687530014406915E-2</v>
      </c>
      <c r="AA40" s="31"/>
      <c r="AB40" s="41"/>
    </row>
    <row r="41" spans="1:28" s="7" customFormat="1" ht="15.75" thickBot="1" x14ac:dyDescent="0.3">
      <c r="A41" s="22" t="s">
        <v>9</v>
      </c>
      <c r="B41" s="122"/>
      <c r="C41" s="127"/>
      <c r="D41" s="140"/>
      <c r="E41" s="10"/>
      <c r="F41" s="86"/>
      <c r="G41" s="86"/>
      <c r="H41" s="86"/>
      <c r="I41" s="86"/>
      <c r="J41" s="87"/>
      <c r="K41" s="58"/>
      <c r="L41" s="89"/>
      <c r="M41" s="105"/>
      <c r="N41" s="58"/>
      <c r="O41" s="89"/>
      <c r="P41" s="105"/>
      <c r="Q41" s="59"/>
      <c r="R41" s="143"/>
      <c r="S41" s="85"/>
      <c r="T41" s="85"/>
      <c r="U41" s="37"/>
      <c r="V41" s="150"/>
      <c r="W41" s="32"/>
      <c r="X41" s="153"/>
      <c r="Y41" s="157"/>
      <c r="Z41" s="33"/>
      <c r="AA41" s="35"/>
      <c r="AB41" s="41"/>
    </row>
    <row r="42" spans="1:28" s="7" customFormat="1" ht="15.75" x14ac:dyDescent="0.25">
      <c r="A42" s="3" t="s">
        <v>19</v>
      </c>
      <c r="B42" s="123">
        <v>3167</v>
      </c>
      <c r="C42" s="132">
        <v>3167</v>
      </c>
      <c r="D42" s="135">
        <f>(B42-C42)/C42</f>
        <v>0</v>
      </c>
      <c r="E42" s="92">
        <f>SUM(B42)*4</f>
        <v>12668</v>
      </c>
      <c r="F42" s="70">
        <f>SUM(B42)*5</f>
        <v>15835</v>
      </c>
      <c r="G42" s="70">
        <f>SUM(B42)*6</f>
        <v>19002</v>
      </c>
      <c r="H42" s="70">
        <f>SUM(B42)*7</f>
        <v>22169</v>
      </c>
      <c r="I42" s="70">
        <f>SUM(B42)*8</f>
        <v>25336</v>
      </c>
      <c r="J42" s="88">
        <f>SUM(B42)*9</f>
        <v>28503</v>
      </c>
      <c r="K42" s="10">
        <v>2104</v>
      </c>
      <c r="L42" s="68"/>
      <c r="M42" s="98">
        <v>4186</v>
      </c>
      <c r="N42" s="10">
        <v>2104</v>
      </c>
      <c r="O42" s="68"/>
      <c r="P42" s="98">
        <v>4186</v>
      </c>
      <c r="Q42" s="29">
        <f>(K42-N42)/N42</f>
        <v>0</v>
      </c>
      <c r="R42" s="142">
        <f>(M42-P42)/P42</f>
        <v>0</v>
      </c>
      <c r="S42" s="73">
        <v>0.5</v>
      </c>
      <c r="T42" s="73">
        <v>1</v>
      </c>
      <c r="U42" s="17">
        <f>I42+(2*K42)+M42</f>
        <v>33730</v>
      </c>
      <c r="V42" s="146">
        <v>33730</v>
      </c>
      <c r="W42" s="29">
        <f>(U42-V42)/V42</f>
        <v>0</v>
      </c>
      <c r="X42" s="108">
        <f>U42-I42+J42</f>
        <v>36897</v>
      </c>
      <c r="Y42" s="154">
        <v>36897</v>
      </c>
      <c r="Z42" s="15">
        <f t="shared" si="0"/>
        <v>0</v>
      </c>
      <c r="AA42" s="30">
        <v>41275</v>
      </c>
      <c r="AB42" s="41"/>
    </row>
    <row r="43" spans="1:28" s="7" customFormat="1" x14ac:dyDescent="0.25">
      <c r="A43" s="21" t="s">
        <v>8</v>
      </c>
      <c r="B43" s="124">
        <f>+B42*0.7</f>
        <v>2216.8999999999996</v>
      </c>
      <c r="C43" s="67">
        <f>+C42*0.7</f>
        <v>2216.8999999999996</v>
      </c>
      <c r="D43" s="135">
        <f>(B43-C43)/C43</f>
        <v>0</v>
      </c>
      <c r="E43" s="20">
        <f>SUM(B43)*4</f>
        <v>8867.5999999999985</v>
      </c>
      <c r="F43" s="66">
        <f>SUM(B43)*5</f>
        <v>11084.499999999998</v>
      </c>
      <c r="G43" s="66">
        <f>SUM(B43)*6</f>
        <v>13301.399999999998</v>
      </c>
      <c r="H43" s="66">
        <f>SUM(B43)*7</f>
        <v>15518.299999999997</v>
      </c>
      <c r="I43" s="66">
        <f>SUM(B43)*8</f>
        <v>17735.199999999997</v>
      </c>
      <c r="J43" s="93">
        <f>SUM(B43)*9</f>
        <v>19952.099999999999</v>
      </c>
      <c r="K43" s="20">
        <v>2104</v>
      </c>
      <c r="L43" s="69"/>
      <c r="M43" s="100">
        <v>4186</v>
      </c>
      <c r="N43" s="20">
        <v>2104</v>
      </c>
      <c r="O43" s="69"/>
      <c r="P43" s="100">
        <v>4186</v>
      </c>
      <c r="Q43" s="29">
        <f>(K43-N43)/N43</f>
        <v>0</v>
      </c>
      <c r="R43" s="142">
        <f>(M43-P43)/P43</f>
        <v>0</v>
      </c>
      <c r="S43" s="74"/>
      <c r="T43" s="74"/>
      <c r="U43" s="18">
        <f>I43+(2*K43)+M43</f>
        <v>26129.199999999997</v>
      </c>
      <c r="V43" s="148">
        <v>26129.199999999997</v>
      </c>
      <c r="W43" s="29">
        <f>(U43-V43)/V43</f>
        <v>0</v>
      </c>
      <c r="X43" s="152">
        <f>U43-I43+J43</f>
        <v>28346.1</v>
      </c>
      <c r="Y43" s="156">
        <v>28346.1</v>
      </c>
      <c r="Z43" s="16">
        <f t="shared" si="0"/>
        <v>0</v>
      </c>
      <c r="AA43" s="31"/>
      <c r="AB43" s="41"/>
    </row>
    <row r="44" spans="1:28" s="7" customFormat="1" ht="15.75" thickBot="1" x14ac:dyDescent="0.3">
      <c r="A44" s="22" t="s">
        <v>9</v>
      </c>
      <c r="B44" s="125" t="s">
        <v>14</v>
      </c>
      <c r="C44" s="133"/>
      <c r="D44" s="141"/>
      <c r="E44" s="90"/>
      <c r="F44" s="71"/>
      <c r="G44" s="71"/>
      <c r="H44" s="71"/>
      <c r="I44" s="71"/>
      <c r="J44" s="91"/>
      <c r="K44" s="58"/>
      <c r="L44" s="89"/>
      <c r="M44" s="105"/>
      <c r="N44" s="58"/>
      <c r="O44" s="89"/>
      <c r="P44" s="105"/>
      <c r="Q44" s="59"/>
      <c r="R44" s="143"/>
      <c r="S44" s="85"/>
      <c r="T44" s="85"/>
      <c r="U44" s="19"/>
      <c r="V44" s="147"/>
      <c r="W44" s="32"/>
      <c r="X44" s="151"/>
      <c r="Y44" s="155"/>
      <c r="Z44" s="33"/>
      <c r="AA44" s="35"/>
      <c r="AB44" s="41"/>
    </row>
    <row r="45" spans="1:28" s="7" customFormat="1" ht="15.75" x14ac:dyDescent="0.25">
      <c r="A45" s="3" t="s">
        <v>20</v>
      </c>
      <c r="B45" s="118">
        <v>3325</v>
      </c>
      <c r="C45" s="128">
        <v>3167</v>
      </c>
      <c r="D45" s="135">
        <f>(B45-C45)/C45</f>
        <v>4.9889485317335017E-2</v>
      </c>
      <c r="E45" s="10">
        <f>SUM(B45)*4</f>
        <v>13300</v>
      </c>
      <c r="F45" s="11">
        <f>SUM(B45)*5</f>
        <v>16625</v>
      </c>
      <c r="G45" s="11">
        <f>SUM(B45)*6</f>
        <v>19950</v>
      </c>
      <c r="H45" s="11">
        <f>SUM(B45)*7</f>
        <v>23275</v>
      </c>
      <c r="I45" s="11">
        <f>SUM(B45)*8</f>
        <v>26600</v>
      </c>
      <c r="J45" s="11">
        <f>I45+9000</f>
        <v>35600</v>
      </c>
      <c r="K45" s="8">
        <v>1896</v>
      </c>
      <c r="L45" s="68">
        <v>1900</v>
      </c>
      <c r="M45" s="98">
        <v>4164</v>
      </c>
      <c r="N45" s="8">
        <v>1896</v>
      </c>
      <c r="O45" s="68">
        <v>1900</v>
      </c>
      <c r="P45" s="98">
        <v>4164</v>
      </c>
      <c r="Q45" s="29">
        <f>(K45-N45)/N45</f>
        <v>0</v>
      </c>
      <c r="R45" s="142">
        <f>(M45-P45)/P45</f>
        <v>0</v>
      </c>
      <c r="S45" s="73">
        <v>0.25</v>
      </c>
      <c r="T45" s="73">
        <v>0.5</v>
      </c>
      <c r="U45" s="17">
        <f>I45+K45+M45+L45</f>
        <v>34560</v>
      </c>
      <c r="V45" s="146">
        <v>33296</v>
      </c>
      <c r="W45" s="29">
        <f>(U45-V45)/V45</f>
        <v>3.7962518020182606E-2</v>
      </c>
      <c r="X45" s="108">
        <f>J45+K45+L45+M45</f>
        <v>43560</v>
      </c>
      <c r="Y45" s="154">
        <v>42296</v>
      </c>
      <c r="Z45" s="23">
        <f t="shared" si="0"/>
        <v>2.9884622659353131E-2</v>
      </c>
      <c r="AA45" s="36">
        <v>41275</v>
      </c>
      <c r="AB45" s="41"/>
    </row>
    <row r="46" spans="1:28" s="7" customFormat="1" x14ac:dyDescent="0.25">
      <c r="A46" s="21" t="s">
        <v>8</v>
      </c>
      <c r="B46" s="119">
        <v>2216</v>
      </c>
      <c r="C46" s="129">
        <v>2111</v>
      </c>
      <c r="D46" s="135">
        <f>(B46-C46)/C46</f>
        <v>4.973945997157745E-2</v>
      </c>
      <c r="E46" s="10">
        <f>SUM(B46)*4</f>
        <v>8864</v>
      </c>
      <c r="F46" s="11">
        <f>SUM(B46)*5</f>
        <v>11080</v>
      </c>
      <c r="G46" s="11">
        <f>SUM(B46)*6</f>
        <v>13296</v>
      </c>
      <c r="H46" s="11">
        <f>SUM(B46)*7</f>
        <v>15512</v>
      </c>
      <c r="I46" s="11">
        <f>SUM(B46)*8</f>
        <v>17728</v>
      </c>
      <c r="J46" s="11">
        <f>I46+9000</f>
        <v>26728</v>
      </c>
      <c r="K46" s="8">
        <v>1896</v>
      </c>
      <c r="L46" s="68">
        <v>1900</v>
      </c>
      <c r="M46" s="98">
        <v>4164</v>
      </c>
      <c r="N46" s="8">
        <v>1896</v>
      </c>
      <c r="O46" s="68">
        <v>1900</v>
      </c>
      <c r="P46" s="98">
        <v>4164</v>
      </c>
      <c r="Q46" s="29">
        <f>(K46-N46)/N46</f>
        <v>0</v>
      </c>
      <c r="R46" s="142">
        <f>(M46-P46)/P46</f>
        <v>0</v>
      </c>
      <c r="S46" s="74"/>
      <c r="T46" s="74"/>
      <c r="U46" s="17">
        <f>I46+K46+M46+L46</f>
        <v>25688</v>
      </c>
      <c r="V46" s="148">
        <v>24848</v>
      </c>
      <c r="W46" s="29">
        <f>(U46-V46)/V46</f>
        <v>3.3805537669027691E-2</v>
      </c>
      <c r="X46" s="108">
        <f>J46+K46+L46+M46</f>
        <v>34688</v>
      </c>
      <c r="Y46" s="156">
        <v>33848</v>
      </c>
      <c r="Z46" s="38">
        <f t="shared" si="0"/>
        <v>2.4816828173008745E-2</v>
      </c>
      <c r="AA46" s="31"/>
      <c r="AB46" s="41"/>
    </row>
    <row r="47" spans="1:28" s="7" customFormat="1" ht="15.75" thickBot="1" x14ac:dyDescent="0.3">
      <c r="A47" s="22" t="s">
        <v>9</v>
      </c>
      <c r="B47" s="126" t="s">
        <v>59</v>
      </c>
      <c r="C47" s="134"/>
      <c r="D47" s="140"/>
      <c r="E47" s="80"/>
      <c r="F47" s="81"/>
      <c r="G47" s="81"/>
      <c r="H47" s="81"/>
      <c r="I47" s="81"/>
      <c r="J47" s="82"/>
      <c r="K47" s="14" t="s">
        <v>33</v>
      </c>
      <c r="L47" s="89"/>
      <c r="M47" s="105"/>
      <c r="N47" s="14" t="s">
        <v>33</v>
      </c>
      <c r="O47" s="89"/>
      <c r="P47" s="105"/>
      <c r="Q47" s="59"/>
      <c r="R47" s="143"/>
      <c r="S47" s="85"/>
      <c r="T47" s="85"/>
      <c r="U47" s="37"/>
      <c r="V47" s="150"/>
      <c r="W47" s="32"/>
      <c r="X47" s="153"/>
      <c r="Y47" s="157"/>
      <c r="Z47" s="39"/>
      <c r="AA47" s="35"/>
      <c r="AB47" s="41"/>
    </row>
    <row r="48" spans="1:28" s="115" customFormat="1" x14ac:dyDescent="0.25">
      <c r="B48" s="28"/>
      <c r="C48" s="28"/>
      <c r="D48" s="28"/>
      <c r="E48" s="49"/>
      <c r="F48" s="49"/>
      <c r="G48" s="49"/>
      <c r="H48" s="49"/>
      <c r="I48" s="49"/>
      <c r="J48" s="49"/>
      <c r="K48" s="50"/>
      <c r="L48" s="50"/>
      <c r="M48" s="49"/>
      <c r="N48" s="50"/>
      <c r="O48" s="50"/>
      <c r="P48" s="49"/>
      <c r="Q48" s="51"/>
      <c r="R48" s="116"/>
      <c r="S48" s="44"/>
      <c r="T48" s="44"/>
      <c r="U48" s="46"/>
      <c r="V48" s="46"/>
      <c r="W48" s="46"/>
      <c r="X48" s="46"/>
      <c r="Y48" s="46"/>
      <c r="Z48" s="46"/>
      <c r="AA48" s="46"/>
      <c r="AB48" s="46"/>
    </row>
    <row r="49" spans="1:28" s="115" customFormat="1" x14ac:dyDescent="0.25">
      <c r="B49" s="28"/>
      <c r="C49" s="28"/>
      <c r="D49" s="28"/>
      <c r="E49" s="49"/>
      <c r="F49" s="49"/>
      <c r="G49" s="49"/>
      <c r="H49" s="49"/>
      <c r="I49" s="49"/>
      <c r="J49" s="49"/>
      <c r="K49" s="50"/>
      <c r="L49" s="50"/>
      <c r="M49" s="49"/>
      <c r="N49" s="50"/>
      <c r="O49" s="50"/>
      <c r="P49" s="49"/>
      <c r="Q49" s="51"/>
      <c r="R49" s="116"/>
      <c r="S49" s="44"/>
      <c r="T49" s="44"/>
      <c r="U49" s="46"/>
      <c r="V49" s="46"/>
      <c r="W49" s="46"/>
      <c r="X49" s="46"/>
      <c r="Y49" s="46"/>
      <c r="Z49" s="46"/>
      <c r="AA49" s="46"/>
      <c r="AB49" s="46"/>
    </row>
    <row r="50" spans="1:28" x14ac:dyDescent="0.25">
      <c r="E50" s="45"/>
      <c r="S50" s="42"/>
      <c r="T50" s="42"/>
    </row>
    <row r="51" spans="1:28" s="1" customFormat="1" x14ac:dyDescent="0.25">
      <c r="B51" s="28"/>
      <c r="C51" s="28"/>
      <c r="D51" s="28"/>
      <c r="E51" s="49"/>
      <c r="F51" s="49"/>
      <c r="G51" s="49"/>
      <c r="H51" s="49"/>
      <c r="I51" s="49"/>
      <c r="J51" s="49"/>
      <c r="K51" s="50"/>
      <c r="L51" s="50"/>
      <c r="M51" s="49"/>
      <c r="N51" s="50"/>
      <c r="O51" s="50"/>
      <c r="P51" s="49"/>
      <c r="Q51" s="62"/>
      <c r="R51" s="61"/>
      <c r="S51" s="44"/>
      <c r="T51" s="44"/>
      <c r="U51" s="47"/>
      <c r="V51" s="47"/>
      <c r="W51" s="48"/>
      <c r="X51" s="48"/>
      <c r="Y51" s="48"/>
      <c r="Z51" s="48"/>
      <c r="AA51" s="48"/>
      <c r="AB51" s="48"/>
    </row>
    <row r="52" spans="1:28" s="1" customFormat="1" ht="15.75" x14ac:dyDescent="0.25">
      <c r="A52" s="4"/>
      <c r="B52" s="28"/>
      <c r="C52" s="28"/>
      <c r="D52" s="28"/>
      <c r="E52" s="49"/>
      <c r="F52" s="49"/>
      <c r="G52" s="49"/>
      <c r="H52" s="49"/>
      <c r="I52" s="49"/>
      <c r="J52" s="49"/>
      <c r="K52" s="50"/>
      <c r="L52" s="50"/>
      <c r="M52" s="49"/>
      <c r="N52" s="50"/>
      <c r="O52" s="50"/>
      <c r="P52" s="49"/>
      <c r="Q52" s="62"/>
      <c r="R52" s="61"/>
      <c r="S52" s="44"/>
      <c r="T52" s="44"/>
      <c r="U52" s="47"/>
      <c r="V52" s="47"/>
      <c r="W52" s="48"/>
      <c r="X52" s="48"/>
      <c r="Y52" s="48"/>
      <c r="Z52" s="48"/>
      <c r="AA52" s="48"/>
      <c r="AB52" s="48"/>
    </row>
    <row r="53" spans="1:28" s="1" customFormat="1" x14ac:dyDescent="0.25">
      <c r="B53" s="28"/>
      <c r="C53" s="28"/>
      <c r="D53" s="28"/>
      <c r="E53" s="49"/>
      <c r="F53" s="49"/>
      <c r="G53" s="49"/>
      <c r="H53" s="49"/>
      <c r="I53" s="49"/>
      <c r="J53" s="49"/>
      <c r="K53" s="50"/>
      <c r="L53" s="50"/>
      <c r="M53" s="49"/>
      <c r="N53" s="50"/>
      <c r="O53" s="50"/>
      <c r="P53" s="49"/>
      <c r="Q53" s="62"/>
      <c r="R53" s="61"/>
      <c r="S53" s="44"/>
      <c r="T53" s="44"/>
      <c r="U53" s="47"/>
      <c r="V53" s="47"/>
      <c r="W53" s="48"/>
      <c r="X53" s="48"/>
      <c r="Y53" s="48"/>
      <c r="Z53" s="48"/>
      <c r="AA53" s="48"/>
      <c r="AB53" s="48"/>
    </row>
    <row r="54" spans="1:28" s="1" customFormat="1" x14ac:dyDescent="0.25">
      <c r="B54" s="28"/>
      <c r="C54" s="28"/>
      <c r="D54" s="28"/>
      <c r="E54" s="46"/>
      <c r="F54" s="49"/>
      <c r="G54" s="49"/>
      <c r="H54" s="49"/>
      <c r="I54" s="49"/>
      <c r="J54" s="49"/>
      <c r="K54" s="50"/>
      <c r="L54" s="50"/>
      <c r="M54" s="49"/>
      <c r="N54" s="50"/>
      <c r="O54" s="50"/>
      <c r="P54" s="49"/>
      <c r="Q54" s="62"/>
      <c r="R54" s="61"/>
      <c r="S54" s="44"/>
      <c r="T54" s="44"/>
      <c r="U54" s="47"/>
      <c r="V54" s="47"/>
      <c r="W54" s="48"/>
      <c r="X54" s="48"/>
      <c r="Y54" s="48"/>
      <c r="Z54" s="48"/>
      <c r="AA54" s="48"/>
      <c r="AB54" s="48"/>
    </row>
    <row r="55" spans="1:28" s="1" customFormat="1" ht="15.75" x14ac:dyDescent="0.25">
      <c r="A55" s="4"/>
      <c r="B55" s="28"/>
      <c r="C55" s="28"/>
      <c r="D55" s="28"/>
      <c r="E55" s="49"/>
      <c r="F55" s="49"/>
      <c r="G55" s="49"/>
      <c r="H55" s="49"/>
      <c r="I55" s="49"/>
      <c r="J55" s="49"/>
      <c r="K55" s="50"/>
      <c r="L55" s="50"/>
      <c r="M55" s="49"/>
      <c r="N55" s="50"/>
      <c r="O55" s="50"/>
      <c r="P55" s="49"/>
      <c r="Q55" s="62"/>
      <c r="R55" s="61"/>
      <c r="S55" s="44"/>
      <c r="T55" s="44"/>
      <c r="U55" s="47"/>
      <c r="V55" s="47"/>
      <c r="W55" s="48"/>
      <c r="X55" s="48"/>
      <c r="Y55" s="48"/>
      <c r="Z55" s="48"/>
      <c r="AA55" s="48"/>
      <c r="AB55" s="48"/>
    </row>
    <row r="56" spans="1:28" s="1" customFormat="1" x14ac:dyDescent="0.25">
      <c r="B56" s="28"/>
      <c r="C56" s="28"/>
      <c r="D56" s="28"/>
      <c r="E56" s="49"/>
      <c r="F56" s="49"/>
      <c r="G56" s="49"/>
      <c r="H56" s="49"/>
      <c r="I56" s="49"/>
      <c r="J56" s="49"/>
      <c r="K56" s="50"/>
      <c r="L56" s="50"/>
      <c r="M56" s="49"/>
      <c r="N56" s="50"/>
      <c r="O56" s="50"/>
      <c r="P56" s="49"/>
      <c r="Q56" s="62"/>
      <c r="R56" s="61"/>
      <c r="S56" s="44"/>
      <c r="T56" s="44"/>
      <c r="U56" s="47"/>
      <c r="V56" s="47"/>
      <c r="W56" s="48"/>
      <c r="X56" s="48"/>
      <c r="Y56" s="48"/>
      <c r="Z56" s="48"/>
      <c r="AA56" s="48"/>
      <c r="AB56" s="48"/>
    </row>
    <row r="57" spans="1:28" s="1" customFormat="1" x14ac:dyDescent="0.25">
      <c r="B57" s="28"/>
      <c r="C57" s="28"/>
      <c r="D57" s="28"/>
      <c r="E57" s="49"/>
      <c r="F57" s="49"/>
      <c r="G57" s="49"/>
      <c r="H57" s="49"/>
      <c r="I57" s="49"/>
      <c r="J57" s="49"/>
      <c r="K57" s="50"/>
      <c r="L57" s="50"/>
      <c r="M57" s="49"/>
      <c r="N57" s="50"/>
      <c r="O57" s="50"/>
      <c r="P57" s="49"/>
      <c r="Q57" s="62"/>
      <c r="R57" s="61"/>
      <c r="S57" s="44"/>
      <c r="T57" s="44"/>
      <c r="U57" s="47"/>
      <c r="V57" s="47"/>
      <c r="W57" s="48"/>
      <c r="X57" s="48"/>
      <c r="Y57" s="48"/>
      <c r="Z57" s="48"/>
      <c r="AA57" s="48"/>
      <c r="AB57" s="48"/>
    </row>
    <row r="58" spans="1:28" s="1" customFormat="1" ht="15.75" x14ac:dyDescent="0.25">
      <c r="A58" s="4"/>
      <c r="B58" s="24"/>
      <c r="C58" s="24"/>
      <c r="D58" s="24"/>
      <c r="E58" s="49"/>
      <c r="F58" s="49"/>
      <c r="G58" s="49"/>
      <c r="H58" s="49"/>
      <c r="I58" s="49"/>
      <c r="J58" s="49"/>
      <c r="K58" s="50"/>
      <c r="L58" s="50"/>
      <c r="M58" s="49"/>
      <c r="N58" s="50"/>
      <c r="O58" s="50"/>
      <c r="P58" s="49"/>
      <c r="Q58" s="62"/>
      <c r="R58" s="61"/>
      <c r="S58" s="44"/>
      <c r="T58" s="44"/>
      <c r="U58" s="47"/>
      <c r="V58" s="47"/>
      <c r="W58" s="48"/>
      <c r="X58" s="48"/>
      <c r="Y58" s="48"/>
      <c r="Z58" s="48"/>
      <c r="AA58" s="48"/>
      <c r="AB58" s="48"/>
    </row>
    <row r="59" spans="1:28" s="1" customFormat="1" x14ac:dyDescent="0.25">
      <c r="B59" s="28"/>
      <c r="C59" s="28"/>
      <c r="D59" s="28"/>
      <c r="E59" s="49"/>
      <c r="F59" s="49"/>
      <c r="G59" s="49"/>
      <c r="H59" s="49"/>
      <c r="I59" s="49"/>
      <c r="J59" s="49"/>
      <c r="K59" s="50"/>
      <c r="L59" s="50"/>
      <c r="M59" s="49"/>
      <c r="N59" s="50"/>
      <c r="O59" s="50"/>
      <c r="P59" s="49"/>
      <c r="Q59" s="62"/>
      <c r="R59" s="61"/>
      <c r="S59" s="44"/>
      <c r="T59" s="44"/>
      <c r="U59" s="47"/>
      <c r="V59" s="47"/>
      <c r="W59" s="48"/>
      <c r="X59" s="48"/>
      <c r="Y59" s="48"/>
      <c r="Z59" s="48"/>
      <c r="AA59" s="48"/>
      <c r="AB59" s="48"/>
    </row>
    <row r="60" spans="1:28" s="1" customFormat="1" x14ac:dyDescent="0.25">
      <c r="B60" s="28"/>
      <c r="C60" s="28"/>
      <c r="D60" s="28"/>
      <c r="E60" s="49"/>
      <c r="F60" s="49"/>
      <c r="G60" s="49"/>
      <c r="H60" s="49"/>
      <c r="I60" s="49"/>
      <c r="J60" s="49"/>
      <c r="K60" s="50"/>
      <c r="L60" s="50"/>
      <c r="M60" s="49"/>
      <c r="N60" s="50"/>
      <c r="O60" s="50"/>
      <c r="P60" s="49"/>
      <c r="Q60" s="62"/>
      <c r="R60" s="61"/>
      <c r="S60" s="44"/>
      <c r="T60" s="44"/>
      <c r="U60" s="47"/>
      <c r="V60" s="47"/>
      <c r="W60" s="48"/>
      <c r="X60" s="48"/>
      <c r="Y60" s="48"/>
      <c r="Z60" s="48"/>
      <c r="AA60" s="48"/>
      <c r="AB60" s="48"/>
    </row>
    <row r="61" spans="1:28" s="1" customFormat="1" ht="15.75" x14ac:dyDescent="0.25">
      <c r="A61" s="4"/>
      <c r="B61" s="28"/>
      <c r="C61" s="28"/>
      <c r="D61" s="28"/>
      <c r="E61" s="49"/>
      <c r="F61" s="49"/>
      <c r="G61" s="49"/>
      <c r="H61" s="49"/>
      <c r="I61" s="49"/>
      <c r="J61" s="49"/>
      <c r="K61" s="50"/>
      <c r="L61" s="50"/>
      <c r="M61" s="49"/>
      <c r="N61" s="50"/>
      <c r="O61" s="50"/>
      <c r="P61" s="49"/>
      <c r="Q61" s="62"/>
      <c r="R61" s="61"/>
      <c r="S61" s="44"/>
      <c r="T61" s="44"/>
      <c r="U61" s="47"/>
      <c r="V61" s="47"/>
      <c r="W61" s="48"/>
      <c r="X61" s="48"/>
      <c r="Y61" s="48"/>
      <c r="Z61" s="48"/>
      <c r="AA61" s="48"/>
      <c r="AB61" s="48"/>
    </row>
    <row r="62" spans="1:28" s="1" customFormat="1" x14ac:dyDescent="0.25">
      <c r="B62" s="49"/>
      <c r="C62" s="49"/>
      <c r="D62" s="49"/>
      <c r="E62" s="49"/>
      <c r="F62" s="49"/>
      <c r="G62" s="49"/>
      <c r="H62" s="49"/>
      <c r="I62" s="49"/>
      <c r="J62" s="49"/>
      <c r="K62" s="50"/>
      <c r="L62" s="50"/>
      <c r="M62" s="51"/>
      <c r="N62" s="50"/>
      <c r="O62" s="50"/>
      <c r="P62" s="51"/>
      <c r="Q62" s="62"/>
      <c r="R62" s="61"/>
      <c r="S62" s="44"/>
      <c r="T62" s="44"/>
      <c r="U62" s="47"/>
      <c r="V62" s="47"/>
      <c r="W62" s="48"/>
      <c r="X62" s="48"/>
      <c r="Y62" s="48"/>
      <c r="Z62" s="48"/>
      <c r="AA62" s="48"/>
      <c r="AB62" s="48"/>
    </row>
    <row r="63" spans="1:28" s="1" customFormat="1" x14ac:dyDescent="0.25">
      <c r="B63" s="49"/>
      <c r="C63" s="49"/>
      <c r="D63" s="49"/>
      <c r="E63" s="49"/>
      <c r="F63" s="49"/>
      <c r="G63" s="49"/>
      <c r="H63" s="49"/>
      <c r="I63" s="49"/>
      <c r="J63" s="49"/>
      <c r="K63" s="50"/>
      <c r="L63" s="50"/>
      <c r="M63" s="51"/>
      <c r="N63" s="50"/>
      <c r="O63" s="50"/>
      <c r="P63" s="51"/>
      <c r="Q63" s="62"/>
      <c r="R63" s="61"/>
      <c r="S63" s="44"/>
      <c r="T63" s="44"/>
      <c r="U63" s="47"/>
      <c r="V63" s="47"/>
      <c r="W63" s="48"/>
      <c r="X63" s="48"/>
      <c r="Y63" s="48"/>
      <c r="Z63" s="48"/>
      <c r="AA63" s="48"/>
      <c r="AB63" s="48"/>
    </row>
    <row r="64" spans="1:28" s="1" customFormat="1" ht="15.75" x14ac:dyDescent="0.25">
      <c r="A64" s="4"/>
      <c r="B64" s="28"/>
      <c r="C64" s="28"/>
      <c r="D64" s="28"/>
      <c r="E64" s="49"/>
      <c r="F64" s="49"/>
      <c r="G64" s="49"/>
      <c r="H64" s="49"/>
      <c r="I64" s="49"/>
      <c r="J64" s="49"/>
      <c r="K64" s="50"/>
      <c r="L64" s="50"/>
      <c r="M64" s="49"/>
      <c r="N64" s="50"/>
      <c r="O64" s="50"/>
      <c r="P64" s="49"/>
      <c r="Q64" s="62"/>
      <c r="R64" s="61"/>
      <c r="S64" s="44"/>
      <c r="T64" s="44"/>
      <c r="U64" s="52"/>
      <c r="V64" s="53"/>
      <c r="W64" s="48"/>
      <c r="X64" s="48"/>
      <c r="Y64" s="48"/>
      <c r="Z64" s="48"/>
      <c r="AA64" s="48"/>
      <c r="AB64" s="48"/>
    </row>
    <row r="65" spans="1:28" s="1" customFormat="1" x14ac:dyDescent="0.25">
      <c r="B65" s="28"/>
      <c r="C65" s="28"/>
      <c r="D65" s="28"/>
      <c r="E65" s="49"/>
      <c r="F65" s="49"/>
      <c r="G65" s="49"/>
      <c r="H65" s="49"/>
      <c r="I65" s="49"/>
      <c r="J65" s="49"/>
      <c r="K65" s="50"/>
      <c r="L65" s="50"/>
      <c r="M65" s="49"/>
      <c r="N65" s="50"/>
      <c r="O65" s="50"/>
      <c r="P65" s="49"/>
      <c r="Q65" s="62"/>
      <c r="R65" s="61"/>
      <c r="S65" s="44"/>
      <c r="T65" s="44"/>
      <c r="U65" s="52"/>
      <c r="V65" s="53"/>
      <c r="W65" s="48"/>
      <c r="X65" s="48"/>
      <c r="Y65" s="48"/>
      <c r="Z65" s="48"/>
      <c r="AA65" s="48"/>
      <c r="AB65" s="48"/>
    </row>
    <row r="66" spans="1:28" s="1" customFormat="1" x14ac:dyDescent="0.25">
      <c r="B66" s="49"/>
      <c r="C66" s="49"/>
      <c r="D66" s="49"/>
      <c r="E66" s="49"/>
      <c r="F66" s="49"/>
      <c r="G66" s="49"/>
      <c r="H66" s="49"/>
      <c r="I66" s="49"/>
      <c r="J66" s="49"/>
      <c r="K66" s="50"/>
      <c r="L66" s="50"/>
      <c r="M66" s="51"/>
      <c r="N66" s="50"/>
      <c r="O66" s="50"/>
      <c r="P66" s="51"/>
      <c r="Q66" s="62"/>
      <c r="R66" s="61"/>
      <c r="S66" s="44"/>
      <c r="T66" s="44"/>
      <c r="U66" s="52"/>
      <c r="V66" s="53"/>
      <c r="W66" s="48"/>
      <c r="X66" s="48"/>
      <c r="Y66" s="48"/>
      <c r="Z66" s="48"/>
      <c r="AA66" s="48"/>
      <c r="AB66" s="48"/>
    </row>
    <row r="67" spans="1:28" s="1" customFormat="1" ht="15.75" x14ac:dyDescent="0.25">
      <c r="A67" s="4"/>
      <c r="B67" s="28"/>
      <c r="C67" s="28"/>
      <c r="D67" s="28"/>
      <c r="E67" s="49"/>
      <c r="F67" s="49"/>
      <c r="G67" s="49"/>
      <c r="H67" s="49"/>
      <c r="I67" s="49"/>
      <c r="J67" s="49"/>
      <c r="K67" s="50"/>
      <c r="L67" s="50"/>
      <c r="M67" s="49"/>
      <c r="N67" s="50"/>
      <c r="O67" s="50"/>
      <c r="P67" s="49"/>
      <c r="Q67" s="62"/>
      <c r="R67" s="61"/>
      <c r="S67" s="44"/>
      <c r="T67" s="44"/>
      <c r="U67" s="52"/>
      <c r="V67" s="53"/>
      <c r="W67" s="48"/>
      <c r="X67" s="48"/>
      <c r="Y67" s="48"/>
      <c r="Z67" s="48"/>
      <c r="AA67" s="48"/>
      <c r="AB67" s="48"/>
    </row>
    <row r="68" spans="1:28" s="1" customFormat="1" x14ac:dyDescent="0.25">
      <c r="B68" s="28"/>
      <c r="C68" s="28"/>
      <c r="D68" s="28"/>
      <c r="E68" s="49"/>
      <c r="F68" s="49"/>
      <c r="G68" s="49"/>
      <c r="H68" s="49"/>
      <c r="I68" s="49"/>
      <c r="J68" s="49"/>
      <c r="K68" s="50"/>
      <c r="L68" s="50"/>
      <c r="M68" s="49"/>
      <c r="N68" s="50"/>
      <c r="O68" s="50"/>
      <c r="P68" s="49"/>
      <c r="Q68" s="62"/>
      <c r="R68" s="61"/>
      <c r="S68" s="44"/>
      <c r="T68" s="44"/>
      <c r="U68" s="52"/>
      <c r="V68" s="53"/>
      <c r="W68" s="48"/>
      <c r="X68" s="48"/>
      <c r="Y68" s="48"/>
      <c r="Z68" s="48"/>
      <c r="AA68" s="48"/>
      <c r="AB68" s="48"/>
    </row>
    <row r="69" spans="1:28" s="1" customFormat="1" x14ac:dyDescent="0.25"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50"/>
      <c r="M69" s="51"/>
      <c r="N69" s="50"/>
      <c r="O69" s="50"/>
      <c r="P69" s="51"/>
      <c r="Q69" s="62"/>
      <c r="R69" s="61"/>
      <c r="S69" s="44"/>
      <c r="T69" s="44"/>
      <c r="U69" s="52"/>
      <c r="V69" s="53"/>
      <c r="W69" s="48"/>
      <c r="X69" s="48"/>
      <c r="Y69" s="48"/>
      <c r="Z69" s="48"/>
      <c r="AA69" s="48"/>
      <c r="AB69" s="48"/>
    </row>
    <row r="70" spans="1:28" s="1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54"/>
      <c r="L70" s="54"/>
      <c r="M70" s="46"/>
      <c r="N70" s="54"/>
      <c r="O70" s="54"/>
      <c r="P70" s="46"/>
      <c r="Q70" s="47"/>
      <c r="R70" s="61"/>
      <c r="S70" s="44"/>
      <c r="T70" s="44"/>
      <c r="U70" s="47"/>
      <c r="V70" s="47"/>
      <c r="W70" s="48"/>
      <c r="X70" s="48"/>
      <c r="Y70" s="48"/>
      <c r="Z70" s="48"/>
      <c r="AA70" s="48"/>
      <c r="AB70" s="48"/>
    </row>
    <row r="71" spans="1:28" s="1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54"/>
      <c r="L71" s="54"/>
      <c r="M71" s="46"/>
      <c r="N71" s="54"/>
      <c r="O71" s="54"/>
      <c r="P71" s="46"/>
      <c r="Q71" s="47"/>
      <c r="R71" s="61"/>
      <c r="S71" s="44"/>
      <c r="T71" s="44"/>
      <c r="U71" s="47"/>
      <c r="V71" s="47"/>
      <c r="W71" s="48"/>
      <c r="X71" s="48"/>
      <c r="Y71" s="48"/>
      <c r="Z71" s="48"/>
      <c r="AA71" s="48"/>
      <c r="AB71" s="48"/>
    </row>
    <row r="72" spans="1:28" s="1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54"/>
      <c r="L72" s="54"/>
      <c r="M72" s="46"/>
      <c r="N72" s="54"/>
      <c r="O72" s="54"/>
      <c r="P72" s="46"/>
      <c r="Q72" s="47"/>
      <c r="R72" s="61"/>
      <c r="S72" s="44"/>
      <c r="T72" s="44"/>
      <c r="U72" s="47"/>
      <c r="V72" s="47"/>
      <c r="W72" s="48"/>
      <c r="X72" s="48"/>
      <c r="Y72" s="48"/>
      <c r="Z72" s="48"/>
      <c r="AA72" s="48"/>
      <c r="AB72" s="48"/>
    </row>
    <row r="73" spans="1:28" s="1" customFormat="1" ht="15.75" x14ac:dyDescent="0.25">
      <c r="A73" s="4"/>
      <c r="B73" s="24"/>
      <c r="C73" s="24"/>
      <c r="D73" s="24"/>
      <c r="E73" s="25"/>
      <c r="F73" s="25"/>
      <c r="G73" s="25"/>
      <c r="H73" s="25"/>
      <c r="I73" s="25"/>
      <c r="J73" s="25"/>
      <c r="K73" s="26"/>
      <c r="L73" s="26"/>
      <c r="M73" s="27"/>
      <c r="N73" s="26"/>
      <c r="O73" s="26"/>
      <c r="P73" s="27"/>
      <c r="Q73" s="5"/>
      <c r="R73" s="61"/>
      <c r="S73" s="44"/>
      <c r="T73" s="44"/>
      <c r="U73" s="47"/>
      <c r="V73" s="47"/>
      <c r="W73" s="48"/>
      <c r="X73" s="48"/>
      <c r="Y73" s="48"/>
      <c r="Z73" s="48"/>
      <c r="AA73" s="48"/>
      <c r="AB73" s="48"/>
    </row>
    <row r="74" spans="1:28" s="1" customFormat="1" ht="15.75" x14ac:dyDescent="0.25">
      <c r="A74" s="4"/>
      <c r="B74" s="46"/>
      <c r="C74" s="46"/>
      <c r="D74" s="46"/>
      <c r="E74" s="49"/>
      <c r="F74" s="49"/>
      <c r="G74" s="49"/>
      <c r="H74" s="49"/>
      <c r="I74" s="49"/>
      <c r="J74" s="49"/>
      <c r="K74" s="50"/>
      <c r="L74" s="50"/>
      <c r="M74" s="49"/>
      <c r="N74" s="50"/>
      <c r="O74" s="50"/>
      <c r="P74" s="49"/>
      <c r="Q74" s="62"/>
      <c r="R74" s="61"/>
      <c r="S74" s="44"/>
      <c r="T74" s="44"/>
      <c r="U74" s="47"/>
      <c r="V74" s="47"/>
      <c r="W74" s="48"/>
      <c r="X74" s="48"/>
      <c r="Y74" s="48"/>
      <c r="Z74" s="48"/>
      <c r="AA74" s="48"/>
      <c r="AB74" s="48"/>
    </row>
    <row r="75" spans="1:28" s="1" customFormat="1" x14ac:dyDescent="0.25">
      <c r="B75" s="46"/>
      <c r="C75" s="46"/>
      <c r="D75" s="46"/>
      <c r="E75" s="49"/>
      <c r="F75" s="49"/>
      <c r="G75" s="49"/>
      <c r="H75" s="49"/>
      <c r="I75" s="49"/>
      <c r="J75" s="49"/>
      <c r="K75" s="50"/>
      <c r="L75" s="50"/>
      <c r="M75" s="49"/>
      <c r="N75" s="50"/>
      <c r="O75" s="50"/>
      <c r="P75" s="49"/>
      <c r="Q75" s="62"/>
      <c r="R75" s="61"/>
      <c r="S75" s="44"/>
      <c r="T75" s="44"/>
      <c r="U75" s="47"/>
      <c r="V75" s="47"/>
      <c r="W75" s="48"/>
      <c r="X75" s="48"/>
      <c r="Y75" s="48"/>
      <c r="Z75" s="48"/>
      <c r="AA75" s="48"/>
      <c r="AB75" s="48"/>
    </row>
    <row r="76" spans="1:28" s="1" customFormat="1" x14ac:dyDescent="0.25">
      <c r="B76" s="46"/>
      <c r="C76" s="46"/>
      <c r="D76" s="46"/>
      <c r="E76" s="49"/>
      <c r="F76" s="49"/>
      <c r="G76" s="49"/>
      <c r="H76" s="49"/>
      <c r="I76" s="49"/>
      <c r="J76" s="49"/>
      <c r="K76" s="50"/>
      <c r="L76" s="50"/>
      <c r="M76" s="49"/>
      <c r="N76" s="50"/>
      <c r="O76" s="50"/>
      <c r="P76" s="49"/>
      <c r="Q76" s="62"/>
      <c r="R76" s="61"/>
      <c r="S76" s="44"/>
      <c r="T76" s="44"/>
      <c r="U76" s="47"/>
      <c r="V76" s="47"/>
      <c r="W76" s="48"/>
      <c r="X76" s="48"/>
      <c r="Y76" s="48"/>
      <c r="Z76" s="48"/>
      <c r="AA76" s="48"/>
      <c r="AB76" s="48"/>
    </row>
    <row r="77" spans="1:28" s="1" customFormat="1" ht="15.75" x14ac:dyDescent="0.25">
      <c r="A77" s="4"/>
      <c r="B77" s="28"/>
      <c r="C77" s="28"/>
      <c r="D77" s="28"/>
      <c r="E77" s="49"/>
      <c r="F77" s="49"/>
      <c r="G77" s="49"/>
      <c r="H77" s="49"/>
      <c r="I77" s="49"/>
      <c r="J77" s="49"/>
      <c r="K77" s="50"/>
      <c r="L77" s="50"/>
      <c r="M77" s="49"/>
      <c r="N77" s="50"/>
      <c r="O77" s="50"/>
      <c r="P77" s="49"/>
      <c r="Q77" s="62"/>
      <c r="R77" s="61"/>
      <c r="S77" s="44"/>
      <c r="T77" s="44"/>
      <c r="U77" s="47"/>
      <c r="V77" s="47"/>
      <c r="W77" s="48"/>
      <c r="X77" s="48"/>
      <c r="Y77" s="48"/>
      <c r="Z77" s="48"/>
      <c r="AA77" s="48"/>
      <c r="AB77" s="48"/>
    </row>
    <row r="78" spans="1:28" s="1" customFormat="1" x14ac:dyDescent="0.25">
      <c r="B78" s="28"/>
      <c r="C78" s="28"/>
      <c r="D78" s="28"/>
      <c r="E78" s="49"/>
      <c r="F78" s="49"/>
      <c r="G78" s="49"/>
      <c r="H78" s="49"/>
      <c r="I78" s="49"/>
      <c r="J78" s="49"/>
      <c r="K78" s="50"/>
      <c r="L78" s="50"/>
      <c r="M78" s="49"/>
      <c r="N78" s="50"/>
      <c r="O78" s="50"/>
      <c r="P78" s="49"/>
      <c r="Q78" s="62"/>
      <c r="R78" s="61"/>
      <c r="S78" s="44"/>
      <c r="T78" s="44"/>
      <c r="U78" s="47"/>
      <c r="V78" s="47"/>
      <c r="W78" s="48"/>
      <c r="X78" s="48"/>
      <c r="Y78" s="48"/>
      <c r="Z78" s="48"/>
      <c r="AA78" s="48"/>
      <c r="AB78" s="48"/>
    </row>
    <row r="79" spans="1:28" s="1" customFormat="1" x14ac:dyDescent="0.25">
      <c r="B79" s="28"/>
      <c r="C79" s="28"/>
      <c r="D79" s="28"/>
      <c r="E79" s="49"/>
      <c r="F79" s="49"/>
      <c r="G79" s="49"/>
      <c r="H79" s="49"/>
      <c r="I79" s="49"/>
      <c r="J79" s="49"/>
      <c r="K79" s="55"/>
      <c r="L79" s="55"/>
      <c r="M79" s="49"/>
      <c r="N79" s="55"/>
      <c r="O79" s="55"/>
      <c r="P79" s="49"/>
      <c r="Q79" s="62"/>
      <c r="R79" s="61"/>
      <c r="S79" s="44"/>
      <c r="T79" s="44"/>
      <c r="U79" s="47"/>
      <c r="V79" s="47"/>
      <c r="W79" s="48"/>
      <c r="X79" s="48"/>
      <c r="Y79" s="48"/>
      <c r="Z79" s="48"/>
      <c r="AA79" s="48"/>
      <c r="AB79" s="48"/>
    </row>
    <row r="80" spans="1:28" s="1" customFormat="1" ht="15.75" x14ac:dyDescent="0.25">
      <c r="A80" s="4"/>
      <c r="B80" s="28"/>
      <c r="C80" s="28"/>
      <c r="D80" s="28"/>
      <c r="E80" s="49"/>
      <c r="F80" s="49"/>
      <c r="G80" s="49"/>
      <c r="H80" s="49"/>
      <c r="I80" s="49"/>
      <c r="J80" s="49"/>
      <c r="K80" s="50"/>
      <c r="L80" s="50"/>
      <c r="M80" s="49"/>
      <c r="N80" s="50"/>
      <c r="O80" s="50"/>
      <c r="P80" s="49"/>
      <c r="Q80" s="62"/>
      <c r="R80" s="61"/>
      <c r="S80" s="44"/>
      <c r="T80" s="44"/>
      <c r="U80" s="47"/>
      <c r="V80" s="47"/>
      <c r="W80" s="48"/>
      <c r="X80" s="48"/>
      <c r="Y80" s="48"/>
      <c r="Z80" s="48"/>
      <c r="AA80" s="48"/>
      <c r="AB80" s="48"/>
    </row>
    <row r="81" spans="1:28" s="1" customFormat="1" x14ac:dyDescent="0.25">
      <c r="B81" s="28"/>
      <c r="C81" s="28"/>
      <c r="D81" s="28"/>
      <c r="E81" s="49"/>
      <c r="F81" s="49"/>
      <c r="G81" s="49"/>
      <c r="H81" s="49"/>
      <c r="I81" s="49"/>
      <c r="J81" s="49"/>
      <c r="K81" s="50"/>
      <c r="L81" s="50"/>
      <c r="M81" s="49"/>
      <c r="N81" s="50"/>
      <c r="O81" s="50"/>
      <c r="P81" s="49"/>
      <c r="Q81" s="62"/>
      <c r="R81" s="61"/>
      <c r="S81" s="44"/>
      <c r="T81" s="44"/>
      <c r="U81" s="47"/>
      <c r="V81" s="47"/>
      <c r="W81" s="48"/>
      <c r="X81" s="48"/>
      <c r="Y81" s="48"/>
      <c r="Z81" s="48"/>
      <c r="AA81" s="48"/>
      <c r="AB81" s="48"/>
    </row>
    <row r="82" spans="1:28" s="1" customFormat="1" x14ac:dyDescent="0.25">
      <c r="B82" s="28"/>
      <c r="C82" s="28"/>
      <c r="D82" s="28"/>
      <c r="E82" s="49"/>
      <c r="F82" s="49"/>
      <c r="G82" s="49"/>
      <c r="H82" s="49"/>
      <c r="I82" s="49"/>
      <c r="J82" s="49"/>
      <c r="K82" s="50"/>
      <c r="L82" s="50"/>
      <c r="M82" s="49"/>
      <c r="N82" s="50"/>
      <c r="O82" s="50"/>
      <c r="P82" s="49"/>
      <c r="Q82" s="62"/>
      <c r="R82" s="61"/>
      <c r="S82" s="44"/>
      <c r="T82" s="44"/>
      <c r="U82" s="47"/>
      <c r="V82" s="47"/>
      <c r="W82" s="48"/>
      <c r="X82" s="48"/>
      <c r="Y82" s="48"/>
      <c r="Z82" s="48"/>
      <c r="AA82" s="48"/>
      <c r="AB82" s="48"/>
    </row>
    <row r="83" spans="1:28" s="1" customFormat="1" ht="15.75" x14ac:dyDescent="0.25">
      <c r="A83" s="4"/>
      <c r="B83" s="28"/>
      <c r="C83" s="28"/>
      <c r="D83" s="28"/>
      <c r="E83" s="49"/>
      <c r="F83" s="49"/>
      <c r="G83" s="49"/>
      <c r="H83" s="49"/>
      <c r="I83" s="49"/>
      <c r="J83" s="49"/>
      <c r="K83" s="50"/>
      <c r="L83" s="50"/>
      <c r="M83" s="49"/>
      <c r="N83" s="50"/>
      <c r="O83" s="50"/>
      <c r="P83" s="49"/>
      <c r="Q83" s="62"/>
      <c r="R83" s="61"/>
      <c r="S83" s="44"/>
      <c r="T83" s="44"/>
      <c r="U83" s="47"/>
      <c r="V83" s="47"/>
      <c r="W83" s="48"/>
      <c r="X83" s="48"/>
      <c r="Y83" s="48"/>
      <c r="Z83" s="48"/>
      <c r="AA83" s="48"/>
      <c r="AB83" s="48"/>
    </row>
    <row r="84" spans="1:28" s="1" customFormat="1" x14ac:dyDescent="0.25">
      <c r="B84" s="28"/>
      <c r="C84" s="28"/>
      <c r="D84" s="28"/>
      <c r="E84" s="49"/>
      <c r="F84" s="49"/>
      <c r="G84" s="49"/>
      <c r="H84" s="49"/>
      <c r="I84" s="49"/>
      <c r="J84" s="49"/>
      <c r="K84" s="50"/>
      <c r="L84" s="50"/>
      <c r="M84" s="49"/>
      <c r="N84" s="50"/>
      <c r="O84" s="50"/>
      <c r="P84" s="49"/>
      <c r="Q84" s="62"/>
      <c r="R84" s="61"/>
      <c r="S84" s="44"/>
      <c r="T84" s="44"/>
      <c r="U84" s="47"/>
      <c r="V84" s="47"/>
      <c r="W84" s="48"/>
      <c r="X84" s="48"/>
      <c r="Y84" s="48"/>
      <c r="Z84" s="48"/>
      <c r="AA84" s="48"/>
      <c r="AB84" s="48"/>
    </row>
    <row r="85" spans="1:28" s="1" customFormat="1" x14ac:dyDescent="0.25">
      <c r="B85" s="28"/>
      <c r="C85" s="28"/>
      <c r="D85" s="28"/>
      <c r="E85" s="49"/>
      <c r="F85" s="49"/>
      <c r="G85" s="49"/>
      <c r="H85" s="49"/>
      <c r="I85" s="49"/>
      <c r="J85" s="49"/>
      <c r="K85" s="50"/>
      <c r="L85" s="50"/>
      <c r="M85" s="49"/>
      <c r="N85" s="50"/>
      <c r="O85" s="50"/>
      <c r="P85" s="49"/>
      <c r="Q85" s="62"/>
      <c r="R85" s="61"/>
      <c r="S85" s="44"/>
      <c r="T85" s="44"/>
      <c r="U85" s="47"/>
      <c r="V85" s="47"/>
      <c r="W85" s="48"/>
      <c r="X85" s="48"/>
      <c r="Y85" s="48"/>
      <c r="Z85" s="48"/>
      <c r="AA85" s="48"/>
      <c r="AB85" s="48"/>
    </row>
    <row r="86" spans="1:28" s="1" customFormat="1" ht="15.75" x14ac:dyDescent="0.25">
      <c r="A86" s="4"/>
      <c r="B86" s="28"/>
      <c r="C86" s="28"/>
      <c r="D86" s="28"/>
      <c r="E86" s="49"/>
      <c r="F86" s="49"/>
      <c r="G86" s="49"/>
      <c r="H86" s="49"/>
      <c r="I86" s="49"/>
      <c r="J86" s="49"/>
      <c r="K86" s="50"/>
      <c r="L86" s="50"/>
      <c r="M86" s="49"/>
      <c r="N86" s="50"/>
      <c r="O86" s="50"/>
      <c r="P86" s="49"/>
      <c r="Q86" s="62"/>
      <c r="R86" s="61"/>
      <c r="S86" s="44"/>
      <c r="T86" s="44"/>
      <c r="U86" s="47"/>
      <c r="V86" s="47"/>
      <c r="W86" s="48"/>
      <c r="X86" s="48"/>
      <c r="Y86" s="48"/>
      <c r="Z86" s="48"/>
      <c r="AA86" s="48"/>
      <c r="AB86" s="48"/>
    </row>
    <row r="87" spans="1:28" s="1" customFormat="1" x14ac:dyDescent="0.25">
      <c r="B87" s="28"/>
      <c r="C87" s="28"/>
      <c r="D87" s="28"/>
      <c r="E87" s="49"/>
      <c r="F87" s="49"/>
      <c r="G87" s="49"/>
      <c r="H87" s="49"/>
      <c r="I87" s="49"/>
      <c r="J87" s="49"/>
      <c r="K87" s="50"/>
      <c r="L87" s="50"/>
      <c r="M87" s="49"/>
      <c r="N87" s="50"/>
      <c r="O87" s="50"/>
      <c r="P87" s="49"/>
      <c r="Q87" s="62"/>
      <c r="R87" s="61"/>
      <c r="S87" s="44"/>
      <c r="T87" s="44"/>
      <c r="U87" s="47"/>
      <c r="V87" s="47"/>
      <c r="W87" s="48"/>
      <c r="X87" s="48"/>
      <c r="Y87" s="48"/>
      <c r="Z87" s="48"/>
      <c r="AA87" s="48"/>
      <c r="AB87" s="48"/>
    </row>
    <row r="88" spans="1:28" s="1" customFormat="1" x14ac:dyDescent="0.25">
      <c r="B88" s="28"/>
      <c r="C88" s="28"/>
      <c r="D88" s="28"/>
      <c r="E88" s="49"/>
      <c r="F88" s="49"/>
      <c r="G88" s="49"/>
      <c r="H88" s="49"/>
      <c r="I88" s="49"/>
      <c r="J88" s="49"/>
      <c r="K88" s="50"/>
      <c r="L88" s="50"/>
      <c r="M88" s="49"/>
      <c r="N88" s="50"/>
      <c r="O88" s="50"/>
      <c r="P88" s="49"/>
      <c r="Q88" s="62"/>
      <c r="R88" s="61"/>
      <c r="S88" s="44"/>
      <c r="T88" s="44"/>
      <c r="U88" s="47"/>
      <c r="V88" s="47"/>
      <c r="W88" s="48"/>
      <c r="X88" s="48"/>
      <c r="Y88" s="48"/>
      <c r="Z88" s="48"/>
      <c r="AA88" s="48"/>
      <c r="AB88" s="48"/>
    </row>
    <row r="89" spans="1:28" s="1" customFormat="1" ht="15.75" x14ac:dyDescent="0.25">
      <c r="A89" s="4"/>
      <c r="B89" s="28"/>
      <c r="C89" s="28"/>
      <c r="D89" s="28"/>
      <c r="E89" s="49"/>
      <c r="F89" s="49"/>
      <c r="G89" s="49"/>
      <c r="H89" s="49"/>
      <c r="I89" s="49"/>
      <c r="J89" s="49"/>
      <c r="K89" s="50"/>
      <c r="L89" s="50"/>
      <c r="M89" s="49"/>
      <c r="N89" s="50"/>
      <c r="O89" s="50"/>
      <c r="P89" s="49"/>
      <c r="Q89" s="62"/>
      <c r="R89" s="61"/>
      <c r="S89" s="44"/>
      <c r="T89" s="44"/>
      <c r="U89" s="47"/>
      <c r="V89" s="47"/>
      <c r="W89" s="48"/>
      <c r="X89" s="48"/>
      <c r="Y89" s="48"/>
      <c r="Z89" s="48"/>
      <c r="AA89" s="48"/>
      <c r="AB89" s="48"/>
    </row>
    <row r="90" spans="1:28" s="1" customFormat="1" x14ac:dyDescent="0.25">
      <c r="B90" s="28"/>
      <c r="C90" s="28"/>
      <c r="D90" s="28"/>
      <c r="E90" s="49"/>
      <c r="F90" s="49"/>
      <c r="G90" s="49"/>
      <c r="H90" s="49"/>
      <c r="I90" s="49"/>
      <c r="J90" s="49"/>
      <c r="K90" s="50"/>
      <c r="L90" s="50"/>
      <c r="M90" s="49"/>
      <c r="N90" s="50"/>
      <c r="O90" s="50"/>
      <c r="P90" s="49"/>
      <c r="Q90" s="62"/>
      <c r="R90" s="61"/>
      <c r="S90" s="44"/>
      <c r="T90" s="44"/>
      <c r="U90" s="47"/>
      <c r="V90" s="47"/>
      <c r="W90" s="48"/>
      <c r="X90" s="48"/>
      <c r="Y90" s="48"/>
      <c r="Z90" s="48"/>
      <c r="AA90" s="48"/>
      <c r="AB90" s="48"/>
    </row>
    <row r="91" spans="1:28" s="1" customFormat="1" x14ac:dyDescent="0.25">
      <c r="B91" s="28"/>
      <c r="C91" s="28"/>
      <c r="D91" s="28"/>
      <c r="E91" s="49"/>
      <c r="F91" s="49"/>
      <c r="G91" s="49"/>
      <c r="H91" s="49"/>
      <c r="I91" s="49"/>
      <c r="J91" s="49"/>
      <c r="K91" s="50"/>
      <c r="L91" s="50"/>
      <c r="M91" s="49"/>
      <c r="N91" s="50"/>
      <c r="O91" s="50"/>
      <c r="P91" s="49"/>
      <c r="Q91" s="62"/>
      <c r="R91" s="61"/>
      <c r="S91" s="44"/>
      <c r="T91" s="44"/>
      <c r="U91" s="47"/>
      <c r="V91" s="47"/>
      <c r="W91" s="48"/>
      <c r="X91" s="48"/>
      <c r="Y91" s="48"/>
      <c r="Z91" s="48"/>
      <c r="AA91" s="48"/>
      <c r="AB91" s="48"/>
    </row>
    <row r="92" spans="1:28" s="1" customFormat="1" ht="15.75" x14ac:dyDescent="0.25">
      <c r="A92" s="4"/>
      <c r="B92" s="28"/>
      <c r="C92" s="28"/>
      <c r="D92" s="28"/>
      <c r="E92" s="49"/>
      <c r="F92" s="49"/>
      <c r="G92" s="49"/>
      <c r="H92" s="49"/>
      <c r="I92" s="49"/>
      <c r="J92" s="49"/>
      <c r="K92" s="50"/>
      <c r="L92" s="50"/>
      <c r="M92" s="49"/>
      <c r="N92" s="50"/>
      <c r="O92" s="50"/>
      <c r="P92" s="49"/>
      <c r="Q92" s="62"/>
      <c r="R92" s="61"/>
      <c r="S92" s="44"/>
      <c r="T92" s="44"/>
      <c r="U92" s="47"/>
      <c r="V92" s="47"/>
      <c r="W92" s="48"/>
      <c r="X92" s="48"/>
      <c r="Y92" s="48"/>
      <c r="Z92" s="48"/>
      <c r="AA92" s="48"/>
      <c r="AB92" s="48"/>
    </row>
    <row r="93" spans="1:28" s="1" customFormat="1" x14ac:dyDescent="0.25">
      <c r="B93" s="28"/>
      <c r="C93" s="28"/>
      <c r="D93" s="28"/>
      <c r="E93" s="49"/>
      <c r="F93" s="49"/>
      <c r="G93" s="49"/>
      <c r="H93" s="49"/>
      <c r="I93" s="49"/>
      <c r="J93" s="49"/>
      <c r="K93" s="50"/>
      <c r="L93" s="50"/>
      <c r="M93" s="49"/>
      <c r="N93" s="50"/>
      <c r="O93" s="50"/>
      <c r="P93" s="49"/>
      <c r="Q93" s="62"/>
      <c r="R93" s="61"/>
      <c r="S93" s="44"/>
      <c r="T93" s="44"/>
      <c r="U93" s="47"/>
      <c r="V93" s="47"/>
      <c r="W93" s="48"/>
      <c r="X93" s="48"/>
      <c r="Y93" s="48"/>
      <c r="Z93" s="48"/>
      <c r="AA93" s="48"/>
      <c r="AB93" s="48"/>
    </row>
    <row r="94" spans="1:28" s="1" customFormat="1" x14ac:dyDescent="0.25">
      <c r="B94" s="28"/>
      <c r="C94" s="28"/>
      <c r="D94" s="28"/>
      <c r="E94" s="49"/>
      <c r="F94" s="49"/>
      <c r="G94" s="49"/>
      <c r="H94" s="49"/>
      <c r="I94" s="49"/>
      <c r="J94" s="49"/>
      <c r="K94" s="50"/>
      <c r="L94" s="50"/>
      <c r="M94" s="49"/>
      <c r="N94" s="50"/>
      <c r="O94" s="50"/>
      <c r="P94" s="49"/>
      <c r="Q94" s="62"/>
      <c r="R94" s="61"/>
      <c r="S94" s="44"/>
      <c r="T94" s="44"/>
      <c r="U94" s="47"/>
      <c r="V94" s="47"/>
      <c r="W94" s="48"/>
      <c r="X94" s="48"/>
      <c r="Y94" s="48"/>
      <c r="Z94" s="48"/>
      <c r="AA94" s="48"/>
      <c r="AB94" s="48"/>
    </row>
    <row r="95" spans="1:28" s="1" customFormat="1" ht="15.75" x14ac:dyDescent="0.25">
      <c r="A95" s="4"/>
      <c r="B95" s="28"/>
      <c r="C95" s="28"/>
      <c r="D95" s="28"/>
      <c r="E95" s="49"/>
      <c r="F95" s="49"/>
      <c r="G95" s="49"/>
      <c r="H95" s="49"/>
      <c r="I95" s="49"/>
      <c r="J95" s="49"/>
      <c r="K95" s="50"/>
      <c r="L95" s="50"/>
      <c r="M95" s="49"/>
      <c r="N95" s="50"/>
      <c r="O95" s="50"/>
      <c r="P95" s="49"/>
      <c r="Q95" s="62"/>
      <c r="R95" s="61"/>
      <c r="S95" s="44"/>
      <c r="T95" s="44"/>
      <c r="U95" s="47"/>
      <c r="V95" s="47"/>
      <c r="W95" s="48"/>
      <c r="X95" s="48"/>
      <c r="Y95" s="48"/>
      <c r="Z95" s="48"/>
      <c r="AA95" s="48"/>
      <c r="AB95" s="48"/>
    </row>
    <row r="96" spans="1:28" s="1" customFormat="1" x14ac:dyDescent="0.25">
      <c r="B96" s="28"/>
      <c r="C96" s="28"/>
      <c r="D96" s="28"/>
      <c r="E96" s="49"/>
      <c r="F96" s="49"/>
      <c r="G96" s="49"/>
      <c r="H96" s="49"/>
      <c r="I96" s="49"/>
      <c r="J96" s="49"/>
      <c r="K96" s="50"/>
      <c r="L96" s="50"/>
      <c r="M96" s="49"/>
      <c r="N96" s="50"/>
      <c r="O96" s="50"/>
      <c r="P96" s="49"/>
      <c r="Q96" s="62"/>
      <c r="R96" s="61"/>
      <c r="S96" s="44"/>
      <c r="T96" s="44"/>
      <c r="U96" s="47"/>
      <c r="V96" s="47"/>
      <c r="W96" s="48"/>
      <c r="X96" s="48"/>
      <c r="Y96" s="48"/>
      <c r="Z96" s="48"/>
      <c r="AA96" s="48"/>
      <c r="AB96" s="48"/>
    </row>
    <row r="97" spans="1:28" s="1" customFormat="1" x14ac:dyDescent="0.25">
      <c r="B97" s="28"/>
      <c r="C97" s="28"/>
      <c r="D97" s="28"/>
      <c r="E97" s="49"/>
      <c r="F97" s="49"/>
      <c r="G97" s="49"/>
      <c r="H97" s="49"/>
      <c r="I97" s="49"/>
      <c r="J97" s="49"/>
      <c r="K97" s="50"/>
      <c r="L97" s="50"/>
      <c r="M97" s="49"/>
      <c r="N97" s="50"/>
      <c r="O97" s="50"/>
      <c r="P97" s="49"/>
      <c r="Q97" s="62"/>
      <c r="R97" s="61"/>
      <c r="S97" s="44"/>
      <c r="T97" s="44"/>
      <c r="U97" s="47"/>
      <c r="V97" s="47"/>
      <c r="W97" s="48"/>
      <c r="X97" s="48"/>
      <c r="Y97" s="48"/>
      <c r="Z97" s="48"/>
      <c r="AA97" s="48"/>
      <c r="AB97" s="48"/>
    </row>
    <row r="98" spans="1:28" s="1" customFormat="1" ht="15.75" x14ac:dyDescent="0.25">
      <c r="A98" s="4"/>
      <c r="B98" s="28"/>
      <c r="C98" s="28"/>
      <c r="D98" s="28"/>
      <c r="E98" s="49"/>
      <c r="F98" s="49"/>
      <c r="G98" s="49"/>
      <c r="H98" s="49"/>
      <c r="I98" s="49"/>
      <c r="J98" s="49"/>
      <c r="K98" s="50"/>
      <c r="L98" s="50"/>
      <c r="M98" s="49"/>
      <c r="N98" s="50"/>
      <c r="O98" s="50"/>
      <c r="P98" s="49"/>
      <c r="Q98" s="62"/>
      <c r="R98" s="61"/>
      <c r="S98" s="44"/>
      <c r="T98" s="44"/>
      <c r="U98" s="47"/>
      <c r="V98" s="47"/>
      <c r="W98" s="48"/>
      <c r="X98" s="48"/>
      <c r="Y98" s="48"/>
      <c r="Z98" s="48"/>
      <c r="AA98" s="48"/>
      <c r="AB98" s="48"/>
    </row>
    <row r="99" spans="1:28" s="1" customFormat="1" x14ac:dyDescent="0.25">
      <c r="B99" s="28"/>
      <c r="C99" s="28"/>
      <c r="D99" s="28"/>
      <c r="E99" s="49"/>
      <c r="F99" s="49"/>
      <c r="G99" s="49"/>
      <c r="H99" s="49"/>
      <c r="I99" s="49"/>
      <c r="J99" s="49"/>
      <c r="K99" s="50"/>
      <c r="L99" s="50"/>
      <c r="M99" s="49"/>
      <c r="N99" s="50"/>
      <c r="O99" s="50"/>
      <c r="P99" s="49"/>
      <c r="Q99" s="62"/>
      <c r="R99" s="61"/>
      <c r="S99" s="44"/>
      <c r="T99" s="44"/>
      <c r="U99" s="47"/>
      <c r="V99" s="47"/>
      <c r="W99" s="48"/>
      <c r="X99" s="48"/>
      <c r="Y99" s="48"/>
      <c r="Z99" s="48"/>
      <c r="AA99" s="48"/>
      <c r="AB99" s="48"/>
    </row>
    <row r="100" spans="1:28" s="1" customFormat="1" x14ac:dyDescent="0.25">
      <c r="B100" s="28"/>
      <c r="C100" s="28"/>
      <c r="D100" s="28"/>
      <c r="E100" s="49"/>
      <c r="F100" s="49"/>
      <c r="G100" s="49"/>
      <c r="H100" s="49"/>
      <c r="I100" s="49"/>
      <c r="J100" s="49"/>
      <c r="K100" s="50"/>
      <c r="L100" s="50"/>
      <c r="M100" s="49"/>
      <c r="N100" s="50"/>
      <c r="O100" s="50"/>
      <c r="P100" s="49"/>
      <c r="Q100" s="62"/>
      <c r="R100" s="61"/>
      <c r="S100" s="44"/>
      <c r="T100" s="44"/>
      <c r="U100" s="47"/>
      <c r="V100" s="47"/>
      <c r="W100" s="48"/>
      <c r="X100" s="48"/>
      <c r="Y100" s="48"/>
      <c r="Z100" s="48"/>
      <c r="AA100" s="48"/>
      <c r="AB100" s="48"/>
    </row>
    <row r="101" spans="1:28" s="1" customFormat="1" ht="15.75" x14ac:dyDescent="0.25">
      <c r="A101" s="4"/>
      <c r="B101" s="28"/>
      <c r="C101" s="28"/>
      <c r="D101" s="28"/>
      <c r="E101" s="49"/>
      <c r="F101" s="49"/>
      <c r="G101" s="49"/>
      <c r="H101" s="49"/>
      <c r="I101" s="49"/>
      <c r="J101" s="49"/>
      <c r="K101" s="50"/>
      <c r="L101" s="50"/>
      <c r="M101" s="49"/>
      <c r="N101" s="50"/>
      <c r="O101" s="50"/>
      <c r="P101" s="49"/>
      <c r="Q101" s="62"/>
      <c r="R101" s="61"/>
      <c r="S101" s="44"/>
      <c r="T101" s="44"/>
      <c r="U101" s="47"/>
      <c r="V101" s="47"/>
      <c r="W101" s="48"/>
      <c r="X101" s="48"/>
      <c r="Y101" s="48"/>
      <c r="Z101" s="48"/>
      <c r="AA101" s="48"/>
      <c r="AB101" s="48"/>
    </row>
    <row r="102" spans="1:28" s="1" customFormat="1" x14ac:dyDescent="0.25">
      <c r="B102" s="28"/>
      <c r="C102" s="28"/>
      <c r="D102" s="28"/>
      <c r="E102" s="49"/>
      <c r="F102" s="49"/>
      <c r="G102" s="49"/>
      <c r="H102" s="49"/>
      <c r="I102" s="49"/>
      <c r="J102" s="49"/>
      <c r="K102" s="50"/>
      <c r="L102" s="50"/>
      <c r="M102" s="49"/>
      <c r="N102" s="50"/>
      <c r="O102" s="50"/>
      <c r="P102" s="49"/>
      <c r="Q102" s="62"/>
      <c r="R102" s="61"/>
      <c r="S102" s="44"/>
      <c r="T102" s="44"/>
      <c r="U102" s="47"/>
      <c r="V102" s="47"/>
      <c r="W102" s="48"/>
      <c r="X102" s="48"/>
      <c r="Y102" s="48"/>
      <c r="Z102" s="48"/>
      <c r="AA102" s="48"/>
      <c r="AB102" s="48"/>
    </row>
    <row r="103" spans="1:28" s="1" customFormat="1" x14ac:dyDescent="0.25">
      <c r="B103" s="46"/>
      <c r="C103" s="46"/>
      <c r="D103" s="46"/>
      <c r="E103" s="49"/>
      <c r="F103" s="49"/>
      <c r="G103" s="49"/>
      <c r="H103" s="49"/>
      <c r="I103" s="49"/>
      <c r="J103" s="49"/>
      <c r="K103" s="50"/>
      <c r="L103" s="50"/>
      <c r="M103" s="49"/>
      <c r="N103" s="50"/>
      <c r="O103" s="50"/>
      <c r="P103" s="49"/>
      <c r="Q103" s="62"/>
      <c r="R103" s="61"/>
      <c r="S103" s="44"/>
      <c r="T103" s="44"/>
      <c r="U103" s="47"/>
      <c r="V103" s="47"/>
      <c r="W103" s="48"/>
      <c r="X103" s="48"/>
      <c r="Y103" s="48"/>
      <c r="Z103" s="48"/>
      <c r="AA103" s="48"/>
      <c r="AB103" s="48"/>
    </row>
    <row r="104" spans="1:28" s="1" customFormat="1" ht="15.75" x14ac:dyDescent="0.25">
      <c r="A104" s="4"/>
      <c r="B104" s="28"/>
      <c r="C104" s="28"/>
      <c r="D104" s="28"/>
      <c r="E104" s="49"/>
      <c r="F104" s="49"/>
      <c r="G104" s="49"/>
      <c r="H104" s="49"/>
      <c r="I104" s="49"/>
      <c r="J104" s="49"/>
      <c r="K104" s="50"/>
      <c r="L104" s="50"/>
      <c r="M104" s="49"/>
      <c r="N104" s="50"/>
      <c r="O104" s="50"/>
      <c r="P104" s="49"/>
      <c r="Q104" s="62"/>
      <c r="R104" s="61"/>
      <c r="S104" s="44"/>
      <c r="T104" s="44"/>
      <c r="U104" s="47"/>
      <c r="V104" s="47"/>
      <c r="W104" s="48"/>
      <c r="X104" s="48"/>
      <c r="Y104" s="48"/>
      <c r="Z104" s="48"/>
      <c r="AA104" s="48"/>
      <c r="AB104" s="48"/>
    </row>
    <row r="105" spans="1:28" s="1" customFormat="1" x14ac:dyDescent="0.25">
      <c r="B105" s="28"/>
      <c r="C105" s="28"/>
      <c r="D105" s="28"/>
      <c r="E105" s="49"/>
      <c r="F105" s="49"/>
      <c r="G105" s="49"/>
      <c r="H105" s="49"/>
      <c r="I105" s="49"/>
      <c r="J105" s="49"/>
      <c r="K105" s="50"/>
      <c r="L105" s="50"/>
      <c r="M105" s="49"/>
      <c r="N105" s="50"/>
      <c r="O105" s="50"/>
      <c r="P105" s="49"/>
      <c r="Q105" s="62"/>
      <c r="R105" s="61"/>
      <c r="S105" s="44"/>
      <c r="T105" s="44"/>
      <c r="U105" s="47"/>
      <c r="V105" s="47"/>
      <c r="W105" s="48"/>
      <c r="X105" s="48"/>
      <c r="Y105" s="48"/>
      <c r="Z105" s="48"/>
      <c r="AA105" s="48"/>
      <c r="AB105" s="48"/>
    </row>
    <row r="106" spans="1:28" s="1" customFormat="1" x14ac:dyDescent="0.25">
      <c r="B106" s="46"/>
      <c r="C106" s="46"/>
      <c r="D106" s="46"/>
      <c r="E106" s="49"/>
      <c r="F106" s="49"/>
      <c r="G106" s="49"/>
      <c r="H106" s="49"/>
      <c r="I106" s="49"/>
      <c r="J106" s="49"/>
      <c r="K106" s="50"/>
      <c r="L106" s="50"/>
      <c r="M106" s="49"/>
      <c r="N106" s="50"/>
      <c r="O106" s="50"/>
      <c r="P106" s="49"/>
      <c r="Q106" s="62"/>
      <c r="R106" s="61"/>
      <c r="S106" s="44"/>
      <c r="T106" s="44"/>
      <c r="U106" s="47"/>
      <c r="V106" s="47"/>
      <c r="W106" s="48"/>
      <c r="X106" s="48"/>
      <c r="Y106" s="48"/>
      <c r="Z106" s="48"/>
      <c r="AA106" s="48"/>
      <c r="AB106" s="48"/>
    </row>
    <row r="107" spans="1:28" s="1" customFormat="1" ht="15.75" x14ac:dyDescent="0.25">
      <c r="A107" s="4"/>
      <c r="B107" s="28"/>
      <c r="C107" s="28"/>
      <c r="D107" s="28"/>
      <c r="E107" s="49"/>
      <c r="F107" s="49"/>
      <c r="G107" s="49"/>
      <c r="H107" s="49"/>
      <c r="I107" s="49"/>
      <c r="J107" s="49"/>
      <c r="K107" s="50"/>
      <c r="L107" s="50"/>
      <c r="M107" s="49"/>
      <c r="N107" s="50"/>
      <c r="O107" s="50"/>
      <c r="P107" s="49"/>
      <c r="Q107" s="62"/>
      <c r="R107" s="61"/>
      <c r="S107" s="44"/>
      <c r="T107" s="44"/>
      <c r="U107" s="47"/>
      <c r="V107" s="47"/>
      <c r="W107" s="48"/>
      <c r="X107" s="48"/>
      <c r="Y107" s="48"/>
      <c r="Z107" s="48"/>
      <c r="AA107" s="48"/>
      <c r="AB107" s="48"/>
    </row>
    <row r="108" spans="1:28" s="1" customFormat="1" x14ac:dyDescent="0.25">
      <c r="B108" s="28"/>
      <c r="C108" s="28"/>
      <c r="D108" s="28"/>
      <c r="E108" s="49"/>
      <c r="F108" s="49"/>
      <c r="G108" s="49"/>
      <c r="H108" s="49"/>
      <c r="I108" s="49"/>
      <c r="J108" s="49"/>
      <c r="K108" s="50"/>
      <c r="L108" s="50"/>
      <c r="M108" s="49"/>
      <c r="N108" s="50"/>
      <c r="O108" s="50"/>
      <c r="P108" s="49"/>
      <c r="Q108" s="62"/>
      <c r="R108" s="61"/>
      <c r="S108" s="44"/>
      <c r="T108" s="44"/>
      <c r="U108" s="47"/>
      <c r="V108" s="47"/>
      <c r="W108" s="48"/>
      <c r="X108" s="48"/>
      <c r="Y108" s="48"/>
      <c r="Z108" s="48"/>
      <c r="AA108" s="48"/>
      <c r="AB108" s="48"/>
    </row>
    <row r="109" spans="1:28" s="1" customFormat="1" x14ac:dyDescent="0.25">
      <c r="B109" s="46"/>
      <c r="C109" s="46"/>
      <c r="D109" s="46"/>
      <c r="E109" s="49"/>
      <c r="F109" s="49"/>
      <c r="G109" s="49"/>
      <c r="H109" s="49"/>
      <c r="I109" s="49"/>
      <c r="J109" s="49"/>
      <c r="K109" s="50"/>
      <c r="L109" s="50"/>
      <c r="M109" s="49"/>
      <c r="N109" s="50"/>
      <c r="O109" s="50"/>
      <c r="P109" s="49"/>
      <c r="Q109" s="62"/>
      <c r="R109" s="61"/>
      <c r="S109" s="44"/>
      <c r="T109" s="44"/>
      <c r="U109" s="47"/>
      <c r="V109" s="47"/>
      <c r="W109" s="48"/>
      <c r="X109" s="48"/>
      <c r="Y109" s="48"/>
      <c r="Z109" s="48"/>
      <c r="AA109" s="48"/>
      <c r="AB109" s="48"/>
    </row>
    <row r="110" spans="1:28" s="1" customFormat="1" ht="15.75" x14ac:dyDescent="0.25">
      <c r="A110" s="4"/>
      <c r="B110" s="28"/>
      <c r="C110" s="28"/>
      <c r="D110" s="28"/>
      <c r="E110" s="49"/>
      <c r="F110" s="49"/>
      <c r="G110" s="49"/>
      <c r="H110" s="49"/>
      <c r="I110" s="49"/>
      <c r="J110" s="49"/>
      <c r="K110" s="50"/>
      <c r="L110" s="50"/>
      <c r="M110" s="49"/>
      <c r="N110" s="50"/>
      <c r="O110" s="50"/>
      <c r="P110" s="49"/>
      <c r="Q110" s="62"/>
      <c r="R110" s="61"/>
      <c r="S110" s="44"/>
      <c r="T110" s="44"/>
      <c r="U110" s="47"/>
      <c r="V110" s="47"/>
      <c r="W110" s="48"/>
      <c r="X110" s="48"/>
      <c r="Y110" s="48"/>
      <c r="Z110" s="48"/>
      <c r="AA110" s="48"/>
      <c r="AB110" s="48"/>
    </row>
    <row r="111" spans="1:28" s="1" customFormat="1" x14ac:dyDescent="0.25">
      <c r="B111" s="46"/>
      <c r="C111" s="46"/>
      <c r="D111" s="46"/>
      <c r="E111" s="49"/>
      <c r="F111" s="49"/>
      <c r="G111" s="49"/>
      <c r="H111" s="49"/>
      <c r="I111" s="49"/>
      <c r="J111" s="49"/>
      <c r="K111" s="50"/>
      <c r="L111" s="50"/>
      <c r="M111" s="49"/>
      <c r="N111" s="50"/>
      <c r="O111" s="50"/>
      <c r="P111" s="49"/>
      <c r="Q111" s="62"/>
      <c r="R111" s="61"/>
      <c r="S111" s="44"/>
      <c r="T111" s="44"/>
      <c r="U111" s="47"/>
      <c r="V111" s="47"/>
      <c r="W111" s="48"/>
      <c r="X111" s="48"/>
      <c r="Y111" s="48"/>
      <c r="Z111" s="48"/>
      <c r="AA111" s="48"/>
      <c r="AB111" s="48"/>
    </row>
    <row r="112" spans="1:28" s="1" customFormat="1" x14ac:dyDescent="0.25">
      <c r="B112" s="46"/>
      <c r="C112" s="46"/>
      <c r="D112" s="46"/>
      <c r="E112" s="49"/>
      <c r="F112" s="49"/>
      <c r="G112" s="49"/>
      <c r="H112" s="49"/>
      <c r="I112" s="49"/>
      <c r="J112" s="49"/>
      <c r="K112" s="50"/>
      <c r="L112" s="50"/>
      <c r="M112" s="49"/>
      <c r="N112" s="50"/>
      <c r="O112" s="50"/>
      <c r="P112" s="49"/>
      <c r="Q112" s="62"/>
      <c r="R112" s="61"/>
      <c r="S112" s="44"/>
      <c r="T112" s="44"/>
      <c r="U112" s="47"/>
      <c r="V112" s="47"/>
      <c r="W112" s="48"/>
      <c r="X112" s="48"/>
      <c r="Y112" s="48"/>
      <c r="Z112" s="48"/>
      <c r="AA112" s="48"/>
      <c r="AB112" s="48"/>
    </row>
    <row r="113" spans="1:28" s="1" customFormat="1" x14ac:dyDescent="0.25">
      <c r="B113" s="46"/>
      <c r="C113" s="46"/>
      <c r="D113" s="46"/>
      <c r="E113" s="46"/>
      <c r="F113" s="46"/>
      <c r="G113" s="46"/>
      <c r="H113" s="46"/>
      <c r="I113" s="46"/>
      <c r="J113" s="46"/>
      <c r="K113" s="54"/>
      <c r="L113" s="54"/>
      <c r="M113" s="46"/>
      <c r="N113" s="54"/>
      <c r="O113" s="54"/>
      <c r="P113" s="46"/>
      <c r="Q113" s="47"/>
      <c r="R113" s="61"/>
      <c r="S113" s="44"/>
      <c r="T113" s="44"/>
      <c r="U113" s="47"/>
      <c r="V113" s="47"/>
      <c r="W113" s="48"/>
      <c r="X113" s="48"/>
      <c r="Y113" s="48"/>
      <c r="Z113" s="48"/>
      <c r="AA113" s="48"/>
      <c r="AB113" s="48"/>
    </row>
    <row r="114" spans="1:28" s="1" customFormat="1" x14ac:dyDescent="0.25">
      <c r="B114" s="46"/>
      <c r="C114" s="46"/>
      <c r="D114" s="46"/>
      <c r="E114" s="46"/>
      <c r="F114" s="46"/>
      <c r="G114" s="46"/>
      <c r="H114" s="46"/>
      <c r="I114" s="46"/>
      <c r="J114" s="46"/>
      <c r="K114" s="54"/>
      <c r="L114" s="54"/>
      <c r="M114" s="46"/>
      <c r="N114" s="54"/>
      <c r="O114" s="54"/>
      <c r="P114" s="46"/>
      <c r="Q114" s="47"/>
      <c r="R114" s="61"/>
      <c r="S114" s="44"/>
      <c r="T114" s="44"/>
      <c r="U114" s="47"/>
      <c r="V114" s="47"/>
      <c r="W114" s="48"/>
      <c r="X114" s="48"/>
      <c r="Y114" s="48"/>
      <c r="Z114" s="48"/>
      <c r="AA114" s="48"/>
      <c r="AB114" s="48"/>
    </row>
    <row r="115" spans="1:28" s="1" customFormat="1" x14ac:dyDescent="0.25">
      <c r="B115" s="46"/>
      <c r="C115" s="46"/>
      <c r="D115" s="46"/>
      <c r="E115" s="46"/>
      <c r="F115" s="46"/>
      <c r="G115" s="46"/>
      <c r="H115" s="46"/>
      <c r="I115" s="46"/>
      <c r="J115" s="46"/>
      <c r="K115" s="54"/>
      <c r="L115" s="54"/>
      <c r="M115" s="46"/>
      <c r="N115" s="54"/>
      <c r="O115" s="54"/>
      <c r="P115" s="46"/>
      <c r="Q115" s="47"/>
      <c r="R115" s="61"/>
      <c r="S115" s="44"/>
      <c r="T115" s="44"/>
      <c r="U115" s="47"/>
      <c r="V115" s="47"/>
      <c r="W115" s="48"/>
      <c r="X115" s="48"/>
      <c r="Y115" s="48"/>
      <c r="Z115" s="48"/>
      <c r="AA115" s="48"/>
      <c r="AB115" s="48"/>
    </row>
    <row r="116" spans="1:28" s="1" customFormat="1" ht="15.75" x14ac:dyDescent="0.25">
      <c r="A116" s="6"/>
      <c r="B116" s="27"/>
      <c r="C116" s="27"/>
      <c r="D116" s="27"/>
      <c r="E116" s="27"/>
      <c r="F116" s="27"/>
      <c r="G116" s="27"/>
      <c r="H116" s="27"/>
      <c r="I116" s="27"/>
      <c r="J116" s="46"/>
      <c r="K116" s="54"/>
      <c r="L116" s="54"/>
      <c r="M116" s="46"/>
      <c r="N116" s="54"/>
      <c r="O116" s="54"/>
      <c r="P116" s="46"/>
      <c r="Q116" s="47"/>
      <c r="R116" s="61"/>
      <c r="S116" s="44"/>
      <c r="T116" s="44"/>
      <c r="U116" s="47"/>
      <c r="V116" s="47"/>
      <c r="W116" s="48"/>
      <c r="X116" s="48"/>
      <c r="Y116" s="48"/>
      <c r="Z116" s="48"/>
      <c r="AA116" s="48"/>
      <c r="AB116" s="48"/>
    </row>
    <row r="117" spans="1:28" s="1" customFormat="1" ht="15.75" x14ac:dyDescent="0.25">
      <c r="A117" s="4"/>
      <c r="B117" s="28"/>
      <c r="C117" s="28"/>
      <c r="D117" s="28"/>
      <c r="E117" s="28"/>
      <c r="F117" s="46"/>
      <c r="G117" s="28"/>
      <c r="H117" s="28"/>
      <c r="I117" s="56"/>
      <c r="J117" s="46"/>
      <c r="K117" s="54"/>
      <c r="L117" s="54"/>
      <c r="M117" s="46"/>
      <c r="N117" s="54"/>
      <c r="O117" s="54"/>
      <c r="P117" s="46"/>
      <c r="Q117" s="47"/>
      <c r="R117" s="61"/>
      <c r="S117" s="44"/>
      <c r="T117" s="44"/>
      <c r="U117" s="47"/>
      <c r="V117" s="47"/>
      <c r="W117" s="48"/>
      <c r="X117" s="48"/>
      <c r="Y117" s="48"/>
      <c r="Z117" s="48"/>
      <c r="AA117" s="48"/>
      <c r="AB117" s="48"/>
    </row>
    <row r="118" spans="1:28" s="1" customFormat="1" x14ac:dyDescent="0.25">
      <c r="B118" s="28"/>
      <c r="C118" s="28"/>
      <c r="D118" s="28"/>
      <c r="E118" s="28"/>
      <c r="F118" s="46"/>
      <c r="G118" s="28"/>
      <c r="H118" s="28"/>
      <c r="I118" s="56"/>
      <c r="J118" s="46"/>
      <c r="K118" s="54"/>
      <c r="L118" s="54"/>
      <c r="M118" s="46"/>
      <c r="N118" s="54"/>
      <c r="O118" s="54"/>
      <c r="P118" s="46"/>
      <c r="Q118" s="47"/>
      <c r="R118" s="61"/>
      <c r="S118" s="44"/>
      <c r="T118" s="44"/>
      <c r="U118" s="47"/>
      <c r="V118" s="47"/>
      <c r="W118" s="48"/>
      <c r="X118" s="48"/>
      <c r="Y118" s="48"/>
      <c r="Z118" s="48"/>
      <c r="AA118" s="48"/>
      <c r="AB118" s="48"/>
    </row>
    <row r="119" spans="1:28" s="1" customFormat="1" x14ac:dyDescent="0.25">
      <c r="B119" s="28"/>
      <c r="C119" s="28"/>
      <c r="D119" s="28"/>
      <c r="E119" s="28"/>
      <c r="F119" s="46"/>
      <c r="G119" s="28"/>
      <c r="H119" s="28"/>
      <c r="I119" s="56"/>
      <c r="J119" s="46"/>
      <c r="K119" s="54"/>
      <c r="L119" s="54"/>
      <c r="M119" s="46"/>
      <c r="N119" s="54"/>
      <c r="O119" s="54"/>
      <c r="P119" s="46"/>
      <c r="Q119" s="47"/>
      <c r="R119" s="61"/>
      <c r="S119" s="44"/>
      <c r="T119" s="44"/>
      <c r="U119" s="47"/>
      <c r="V119" s="47"/>
      <c r="W119" s="48"/>
      <c r="X119" s="48"/>
      <c r="Y119" s="48"/>
      <c r="Z119" s="48"/>
      <c r="AA119" s="48"/>
      <c r="AB119" s="48"/>
    </row>
    <row r="120" spans="1:28" s="1" customFormat="1" ht="15.75" x14ac:dyDescent="0.25">
      <c r="A120" s="4"/>
      <c r="B120" s="28"/>
      <c r="C120" s="28"/>
      <c r="D120" s="28"/>
      <c r="E120" s="28"/>
      <c r="F120" s="56"/>
      <c r="G120" s="28"/>
      <c r="H120" s="28"/>
      <c r="I120" s="56"/>
      <c r="J120" s="46"/>
      <c r="K120" s="54"/>
      <c r="L120" s="54"/>
      <c r="M120" s="46"/>
      <c r="N120" s="54"/>
      <c r="O120" s="54"/>
      <c r="P120" s="46"/>
      <c r="Q120" s="47"/>
      <c r="R120" s="61"/>
      <c r="S120" s="44"/>
      <c r="T120" s="44"/>
      <c r="U120" s="47"/>
      <c r="V120" s="47"/>
      <c r="W120" s="48"/>
      <c r="X120" s="48"/>
      <c r="Y120" s="48"/>
      <c r="Z120" s="48"/>
      <c r="AA120" s="48"/>
      <c r="AB120" s="48"/>
    </row>
    <row r="121" spans="1:28" s="1" customFormat="1" x14ac:dyDescent="0.25">
      <c r="B121" s="28"/>
      <c r="C121" s="28"/>
      <c r="D121" s="28"/>
      <c r="E121" s="28"/>
      <c r="F121" s="56"/>
      <c r="G121" s="28"/>
      <c r="H121" s="28"/>
      <c r="I121" s="56"/>
      <c r="J121" s="46"/>
      <c r="K121" s="54"/>
      <c r="L121" s="54"/>
      <c r="M121" s="46"/>
      <c r="N121" s="54"/>
      <c r="O121" s="54"/>
      <c r="P121" s="46"/>
      <c r="Q121" s="47"/>
      <c r="R121" s="61"/>
      <c r="S121" s="44"/>
      <c r="T121" s="44"/>
      <c r="U121" s="47"/>
      <c r="V121" s="47"/>
      <c r="W121" s="48"/>
      <c r="X121" s="48"/>
      <c r="Y121" s="48"/>
      <c r="Z121" s="48"/>
      <c r="AA121" s="48"/>
      <c r="AB121" s="48"/>
    </row>
    <row r="122" spans="1:28" s="1" customFormat="1" x14ac:dyDescent="0.25">
      <c r="B122" s="28"/>
      <c r="C122" s="28"/>
      <c r="D122" s="28"/>
      <c r="E122" s="28"/>
      <c r="F122" s="56"/>
      <c r="G122" s="28"/>
      <c r="H122" s="28"/>
      <c r="I122" s="56"/>
      <c r="J122" s="46"/>
      <c r="K122" s="54"/>
      <c r="L122" s="54"/>
      <c r="M122" s="46"/>
      <c r="N122" s="54"/>
      <c r="O122" s="54"/>
      <c r="P122" s="46"/>
      <c r="Q122" s="47"/>
      <c r="R122" s="61"/>
      <c r="S122" s="44"/>
      <c r="T122" s="44"/>
      <c r="U122" s="47"/>
      <c r="V122" s="47"/>
      <c r="W122" s="48"/>
      <c r="X122" s="48"/>
      <c r="Y122" s="48"/>
      <c r="Z122" s="48"/>
      <c r="AA122" s="48"/>
      <c r="AB122" s="48"/>
    </row>
    <row r="123" spans="1:28" s="1" customFormat="1" ht="15.75" x14ac:dyDescent="0.25">
      <c r="A123" s="4"/>
      <c r="B123" s="28"/>
      <c r="C123" s="28"/>
      <c r="D123" s="28"/>
      <c r="E123" s="28"/>
      <c r="F123" s="56"/>
      <c r="G123" s="28"/>
      <c r="H123" s="28"/>
      <c r="I123" s="56"/>
      <c r="J123" s="46"/>
      <c r="K123" s="54"/>
      <c r="L123" s="54"/>
      <c r="M123" s="46"/>
      <c r="N123" s="54"/>
      <c r="O123" s="54"/>
      <c r="P123" s="46"/>
      <c r="Q123" s="47"/>
      <c r="R123" s="61"/>
      <c r="S123" s="44"/>
      <c r="T123" s="44"/>
      <c r="U123" s="47"/>
      <c r="V123" s="47"/>
      <c r="W123" s="48"/>
      <c r="X123" s="48"/>
      <c r="Y123" s="48"/>
      <c r="Z123" s="48"/>
      <c r="AA123" s="48"/>
      <c r="AB123" s="48"/>
    </row>
    <row r="124" spans="1:28" s="1" customFormat="1" x14ac:dyDescent="0.25">
      <c r="B124" s="28"/>
      <c r="C124" s="28"/>
      <c r="D124" s="28"/>
      <c r="E124" s="28"/>
      <c r="F124" s="56"/>
      <c r="G124" s="28"/>
      <c r="H124" s="28"/>
      <c r="I124" s="56"/>
      <c r="J124" s="46"/>
      <c r="K124" s="54"/>
      <c r="L124" s="54"/>
      <c r="M124" s="46"/>
      <c r="N124" s="54"/>
      <c r="O124" s="54"/>
      <c r="P124" s="46"/>
      <c r="Q124" s="47"/>
      <c r="R124" s="61"/>
      <c r="S124" s="44"/>
      <c r="T124" s="44"/>
      <c r="U124" s="47"/>
      <c r="V124" s="47"/>
      <c r="W124" s="48"/>
      <c r="X124" s="48"/>
      <c r="Y124" s="48"/>
      <c r="Z124" s="48"/>
      <c r="AA124" s="48"/>
      <c r="AB124" s="48"/>
    </row>
    <row r="125" spans="1:28" s="1" customFormat="1" x14ac:dyDescent="0.25">
      <c r="B125" s="28"/>
      <c r="C125" s="28"/>
      <c r="D125" s="28"/>
      <c r="E125" s="28"/>
      <c r="F125" s="56"/>
      <c r="G125" s="28"/>
      <c r="H125" s="28"/>
      <c r="I125" s="56"/>
      <c r="J125" s="46"/>
      <c r="K125" s="54"/>
      <c r="L125" s="54"/>
      <c r="M125" s="46"/>
      <c r="N125" s="54"/>
      <c r="O125" s="54"/>
      <c r="P125" s="46"/>
      <c r="Q125" s="47"/>
      <c r="R125" s="61"/>
      <c r="S125" s="44"/>
      <c r="T125" s="44"/>
      <c r="U125" s="47"/>
      <c r="V125" s="47"/>
      <c r="W125" s="48"/>
      <c r="X125" s="48"/>
      <c r="Y125" s="48"/>
      <c r="Z125" s="48"/>
      <c r="AA125" s="48"/>
      <c r="AB125" s="48"/>
    </row>
    <row r="126" spans="1:28" s="1" customFormat="1" ht="15.75" x14ac:dyDescent="0.25">
      <c r="A126" s="4"/>
      <c r="B126" s="28"/>
      <c r="C126" s="28"/>
      <c r="D126" s="28"/>
      <c r="E126" s="28"/>
      <c r="F126" s="56"/>
      <c r="G126" s="28"/>
      <c r="H126" s="28"/>
      <c r="I126" s="56"/>
      <c r="J126" s="46"/>
      <c r="K126" s="54"/>
      <c r="L126" s="54"/>
      <c r="M126" s="46"/>
      <c r="N126" s="54"/>
      <c r="O126" s="54"/>
      <c r="P126" s="46"/>
      <c r="Q126" s="47"/>
      <c r="R126" s="61"/>
      <c r="S126" s="44"/>
      <c r="T126" s="44"/>
      <c r="U126" s="47"/>
      <c r="V126" s="47"/>
      <c r="W126" s="48"/>
      <c r="X126" s="48"/>
      <c r="Y126" s="48"/>
      <c r="Z126" s="48"/>
      <c r="AA126" s="48"/>
      <c r="AB126" s="48"/>
    </row>
    <row r="127" spans="1:28" s="1" customFormat="1" x14ac:dyDescent="0.25">
      <c r="B127" s="28"/>
      <c r="C127" s="28"/>
      <c r="D127" s="28"/>
      <c r="E127" s="28"/>
      <c r="F127" s="56"/>
      <c r="G127" s="28"/>
      <c r="H127" s="28"/>
      <c r="I127" s="56"/>
      <c r="J127" s="46"/>
      <c r="K127" s="54"/>
      <c r="L127" s="54"/>
      <c r="M127" s="46"/>
      <c r="N127" s="54"/>
      <c r="O127" s="54"/>
      <c r="P127" s="46"/>
      <c r="Q127" s="47"/>
      <c r="R127" s="61"/>
      <c r="S127" s="44"/>
      <c r="T127" s="44"/>
      <c r="U127" s="47"/>
      <c r="V127" s="47"/>
      <c r="W127" s="48"/>
      <c r="X127" s="48"/>
      <c r="Y127" s="48"/>
      <c r="Z127" s="48"/>
      <c r="AA127" s="48"/>
      <c r="AB127" s="48"/>
    </row>
    <row r="128" spans="1:28" s="1" customFormat="1" x14ac:dyDescent="0.25">
      <c r="B128" s="28"/>
      <c r="C128" s="28"/>
      <c r="D128" s="28"/>
      <c r="E128" s="28"/>
      <c r="F128" s="56"/>
      <c r="G128" s="28"/>
      <c r="H128" s="28"/>
      <c r="I128" s="56"/>
      <c r="J128" s="46"/>
      <c r="K128" s="54"/>
      <c r="L128" s="54"/>
      <c r="M128" s="46"/>
      <c r="N128" s="54"/>
      <c r="O128" s="54"/>
      <c r="P128" s="46"/>
      <c r="Q128" s="47"/>
      <c r="R128" s="61"/>
      <c r="S128" s="44"/>
      <c r="T128" s="44"/>
      <c r="U128" s="47"/>
      <c r="V128" s="47"/>
      <c r="W128" s="48"/>
      <c r="X128" s="48"/>
      <c r="Y128" s="48"/>
      <c r="Z128" s="48"/>
      <c r="AA128" s="48"/>
      <c r="AB128" s="48"/>
    </row>
    <row r="129" spans="1:28" s="1" customFormat="1" ht="15.75" x14ac:dyDescent="0.25">
      <c r="A129" s="4"/>
      <c r="B129" s="28"/>
      <c r="C129" s="28"/>
      <c r="D129" s="28"/>
      <c r="E129" s="28"/>
      <c r="F129" s="56"/>
      <c r="G129" s="28"/>
      <c r="H129" s="28"/>
      <c r="I129" s="56"/>
      <c r="J129" s="46"/>
      <c r="K129" s="54"/>
      <c r="L129" s="54"/>
      <c r="M129" s="46"/>
      <c r="N129" s="54"/>
      <c r="O129" s="54"/>
      <c r="P129" s="46"/>
      <c r="Q129" s="47"/>
      <c r="R129" s="61"/>
      <c r="S129" s="44"/>
      <c r="T129" s="44"/>
      <c r="U129" s="47"/>
      <c r="V129" s="47"/>
      <c r="W129" s="48"/>
      <c r="X129" s="48"/>
      <c r="Y129" s="48"/>
      <c r="Z129" s="48"/>
      <c r="AA129" s="48"/>
      <c r="AB129" s="48"/>
    </row>
    <row r="130" spans="1:28" s="1" customFormat="1" x14ac:dyDescent="0.25">
      <c r="B130" s="28"/>
      <c r="C130" s="28"/>
      <c r="D130" s="28"/>
      <c r="E130" s="28"/>
      <c r="F130" s="56"/>
      <c r="G130" s="28"/>
      <c r="H130" s="28"/>
      <c r="I130" s="56"/>
      <c r="J130" s="46"/>
      <c r="K130" s="54"/>
      <c r="L130" s="54"/>
      <c r="M130" s="46"/>
      <c r="N130" s="54"/>
      <c r="O130" s="54"/>
      <c r="P130" s="46"/>
      <c r="Q130" s="47"/>
      <c r="R130" s="61"/>
      <c r="S130" s="44"/>
      <c r="T130" s="44"/>
      <c r="U130" s="47"/>
      <c r="V130" s="47"/>
      <c r="W130" s="48"/>
      <c r="X130" s="48"/>
      <c r="Y130" s="48"/>
      <c r="Z130" s="48"/>
      <c r="AA130" s="48"/>
      <c r="AB130" s="48"/>
    </row>
    <row r="131" spans="1:28" s="1" customFormat="1" x14ac:dyDescent="0.25">
      <c r="B131" s="28"/>
      <c r="C131" s="28"/>
      <c r="D131" s="28"/>
      <c r="E131" s="28"/>
      <c r="F131" s="56"/>
      <c r="G131" s="28"/>
      <c r="H131" s="28"/>
      <c r="I131" s="56"/>
      <c r="J131" s="46"/>
      <c r="K131" s="54"/>
      <c r="L131" s="54"/>
      <c r="M131" s="46"/>
      <c r="N131" s="54"/>
      <c r="O131" s="54"/>
      <c r="P131" s="46"/>
      <c r="Q131" s="47"/>
      <c r="R131" s="61"/>
      <c r="S131" s="44"/>
      <c r="T131" s="44"/>
      <c r="U131" s="47"/>
      <c r="V131" s="47"/>
      <c r="W131" s="48"/>
      <c r="X131" s="48"/>
      <c r="Y131" s="48"/>
      <c r="Z131" s="48"/>
      <c r="AA131" s="48"/>
      <c r="AB131" s="48"/>
    </row>
    <row r="132" spans="1:28" s="1" customFormat="1" ht="15.75" x14ac:dyDescent="0.25">
      <c r="A132" s="4"/>
      <c r="B132" s="28"/>
      <c r="C132" s="28"/>
      <c r="D132" s="28"/>
      <c r="E132" s="28"/>
      <c r="F132" s="56"/>
      <c r="G132" s="28"/>
      <c r="H132" s="28"/>
      <c r="I132" s="56"/>
      <c r="J132" s="46"/>
      <c r="K132" s="54"/>
      <c r="L132" s="54"/>
      <c r="M132" s="46"/>
      <c r="N132" s="54"/>
      <c r="O132" s="54"/>
      <c r="P132" s="46"/>
      <c r="Q132" s="47"/>
      <c r="R132" s="61"/>
      <c r="S132" s="44"/>
      <c r="T132" s="44"/>
      <c r="U132" s="47"/>
      <c r="V132" s="47"/>
      <c r="W132" s="48"/>
      <c r="X132" s="48"/>
      <c r="Y132" s="48"/>
      <c r="Z132" s="48"/>
      <c r="AA132" s="48"/>
      <c r="AB132" s="48"/>
    </row>
    <row r="133" spans="1:28" s="1" customFormat="1" x14ac:dyDescent="0.25">
      <c r="B133" s="28"/>
      <c r="C133" s="28"/>
      <c r="D133" s="28"/>
      <c r="E133" s="28"/>
      <c r="F133" s="56"/>
      <c r="G133" s="28"/>
      <c r="H133" s="28"/>
      <c r="I133" s="56"/>
      <c r="J133" s="46"/>
      <c r="K133" s="54"/>
      <c r="L133" s="54"/>
      <c r="M133" s="46"/>
      <c r="N133" s="54"/>
      <c r="O133" s="54"/>
      <c r="P133" s="46"/>
      <c r="Q133" s="47"/>
      <c r="R133" s="61"/>
      <c r="S133" s="44"/>
      <c r="T133" s="44"/>
      <c r="U133" s="47"/>
      <c r="V133" s="47"/>
      <c r="W133" s="48"/>
      <c r="X133" s="48"/>
      <c r="Y133" s="48"/>
      <c r="Z133" s="48"/>
      <c r="AA133" s="48"/>
      <c r="AB133" s="48"/>
    </row>
    <row r="134" spans="1:28" s="1" customFormat="1" x14ac:dyDescent="0.25">
      <c r="B134" s="28"/>
      <c r="C134" s="28"/>
      <c r="D134" s="28"/>
      <c r="E134" s="28"/>
      <c r="F134" s="56"/>
      <c r="G134" s="28"/>
      <c r="H134" s="28"/>
      <c r="I134" s="56"/>
      <c r="J134" s="46"/>
      <c r="K134" s="54"/>
      <c r="L134" s="54"/>
      <c r="M134" s="46"/>
      <c r="N134" s="54"/>
      <c r="O134" s="54"/>
      <c r="P134" s="46"/>
      <c r="Q134" s="47"/>
      <c r="R134" s="61"/>
      <c r="S134" s="44"/>
      <c r="T134" s="44"/>
      <c r="U134" s="47"/>
      <c r="V134" s="47"/>
      <c r="W134" s="48"/>
      <c r="X134" s="48"/>
      <c r="Y134" s="48"/>
      <c r="Z134" s="48"/>
      <c r="AA134" s="48"/>
      <c r="AB134" s="48"/>
    </row>
    <row r="135" spans="1:28" s="1" customFormat="1" ht="15.75" x14ac:dyDescent="0.25">
      <c r="A135" s="4"/>
      <c r="B135" s="28"/>
      <c r="C135" s="28"/>
      <c r="D135" s="28"/>
      <c r="E135" s="28"/>
      <c r="F135" s="56"/>
      <c r="G135" s="28"/>
      <c r="H135" s="28"/>
      <c r="I135" s="56"/>
      <c r="J135" s="46"/>
      <c r="K135" s="54"/>
      <c r="L135" s="54"/>
      <c r="M135" s="46"/>
      <c r="N135" s="54"/>
      <c r="O135" s="54"/>
      <c r="P135" s="46"/>
      <c r="Q135" s="47"/>
      <c r="R135" s="61"/>
      <c r="S135" s="44"/>
      <c r="T135" s="44"/>
      <c r="U135" s="47"/>
      <c r="V135" s="47"/>
      <c r="W135" s="48"/>
      <c r="X135" s="48"/>
      <c r="Y135" s="48"/>
      <c r="Z135" s="48"/>
      <c r="AA135" s="48"/>
      <c r="AB135" s="48"/>
    </row>
    <row r="136" spans="1:28" s="1" customFormat="1" x14ac:dyDescent="0.25">
      <c r="B136" s="28"/>
      <c r="C136" s="28"/>
      <c r="D136" s="28"/>
      <c r="E136" s="28"/>
      <c r="F136" s="56"/>
      <c r="G136" s="28"/>
      <c r="H136" s="28"/>
      <c r="I136" s="56"/>
      <c r="J136" s="46"/>
      <c r="K136" s="54"/>
      <c r="L136" s="54"/>
      <c r="M136" s="46"/>
      <c r="N136" s="54"/>
      <c r="O136" s="54"/>
      <c r="P136" s="46"/>
      <c r="Q136" s="47"/>
      <c r="R136" s="61"/>
      <c r="S136" s="44"/>
      <c r="T136" s="44"/>
      <c r="U136" s="47"/>
      <c r="V136" s="47"/>
      <c r="W136" s="48"/>
      <c r="X136" s="48"/>
      <c r="Y136" s="48"/>
      <c r="Z136" s="48"/>
      <c r="AA136" s="48"/>
      <c r="AB136" s="48"/>
    </row>
    <row r="137" spans="1:28" s="1" customFormat="1" x14ac:dyDescent="0.25">
      <c r="B137" s="28"/>
      <c r="C137" s="28"/>
      <c r="D137" s="28"/>
      <c r="E137" s="28"/>
      <c r="F137" s="56"/>
      <c r="G137" s="28"/>
      <c r="H137" s="28"/>
      <c r="I137" s="56"/>
      <c r="J137" s="46"/>
      <c r="K137" s="54"/>
      <c r="L137" s="54"/>
      <c r="M137" s="46"/>
      <c r="N137" s="54"/>
      <c r="O137" s="54"/>
      <c r="P137" s="46"/>
      <c r="Q137" s="47"/>
      <c r="R137" s="61"/>
      <c r="S137" s="44"/>
      <c r="T137" s="44"/>
      <c r="U137" s="47"/>
      <c r="V137" s="47"/>
      <c r="W137" s="48"/>
      <c r="X137" s="48"/>
      <c r="Y137" s="48"/>
      <c r="Z137" s="48"/>
      <c r="AA137" s="48"/>
      <c r="AB137" s="48"/>
    </row>
    <row r="138" spans="1:28" s="1" customFormat="1" ht="15.75" x14ac:dyDescent="0.25">
      <c r="A138" s="4"/>
      <c r="B138" s="28"/>
      <c r="C138" s="28"/>
      <c r="D138" s="28"/>
      <c r="E138" s="28"/>
      <c r="F138" s="56"/>
      <c r="G138" s="28"/>
      <c r="H138" s="28"/>
      <c r="I138" s="56"/>
      <c r="J138" s="46"/>
      <c r="K138" s="54"/>
      <c r="L138" s="54"/>
      <c r="M138" s="46"/>
      <c r="N138" s="54"/>
      <c r="O138" s="54"/>
      <c r="P138" s="46"/>
      <c r="Q138" s="47"/>
      <c r="R138" s="61"/>
      <c r="S138" s="44"/>
      <c r="T138" s="44"/>
      <c r="U138" s="47"/>
      <c r="V138" s="47"/>
      <c r="W138" s="48"/>
      <c r="X138" s="48"/>
      <c r="Y138" s="48"/>
      <c r="Z138" s="48"/>
      <c r="AA138" s="48"/>
      <c r="AB138" s="48"/>
    </row>
    <row r="139" spans="1:28" s="1" customFormat="1" x14ac:dyDescent="0.25">
      <c r="B139" s="28"/>
      <c r="C139" s="28"/>
      <c r="D139" s="28"/>
      <c r="E139" s="28"/>
      <c r="F139" s="56"/>
      <c r="G139" s="28"/>
      <c r="H139" s="28"/>
      <c r="I139" s="56"/>
      <c r="J139" s="46"/>
      <c r="K139" s="54"/>
      <c r="L139" s="54"/>
      <c r="M139" s="46"/>
      <c r="N139" s="54"/>
      <c r="O139" s="54"/>
      <c r="P139" s="46"/>
      <c r="Q139" s="47"/>
      <c r="R139" s="61"/>
      <c r="S139" s="44"/>
      <c r="T139" s="44"/>
      <c r="U139" s="47"/>
      <c r="V139" s="47"/>
      <c r="W139" s="48"/>
      <c r="X139" s="48"/>
      <c r="Y139" s="48"/>
      <c r="Z139" s="48"/>
      <c r="AA139" s="48"/>
      <c r="AB139" s="48"/>
    </row>
    <row r="140" spans="1:28" s="1" customFormat="1" x14ac:dyDescent="0.25">
      <c r="B140" s="28"/>
      <c r="C140" s="28"/>
      <c r="D140" s="28"/>
      <c r="E140" s="28"/>
      <c r="F140" s="56"/>
      <c r="G140" s="28"/>
      <c r="H140" s="28"/>
      <c r="I140" s="56"/>
      <c r="J140" s="46"/>
      <c r="K140" s="54"/>
      <c r="L140" s="54"/>
      <c r="M140" s="46"/>
      <c r="N140" s="54"/>
      <c r="O140" s="54"/>
      <c r="P140" s="46"/>
      <c r="Q140" s="47"/>
      <c r="R140" s="61"/>
      <c r="S140" s="44"/>
      <c r="T140" s="44"/>
      <c r="U140" s="47"/>
      <c r="V140" s="47"/>
      <c r="W140" s="48"/>
      <c r="X140" s="48"/>
      <c r="Y140" s="48"/>
      <c r="Z140" s="48"/>
      <c r="AA140" s="48"/>
      <c r="AB140" s="48"/>
    </row>
    <row r="141" spans="1:28" s="1" customFormat="1" ht="15.75" x14ac:dyDescent="0.25">
      <c r="A141" s="4"/>
      <c r="B141" s="28"/>
      <c r="C141" s="28"/>
      <c r="D141" s="28"/>
      <c r="E141" s="28"/>
      <c r="F141" s="56"/>
      <c r="G141" s="28"/>
      <c r="H141" s="28"/>
      <c r="I141" s="56"/>
      <c r="J141" s="46"/>
      <c r="K141" s="54"/>
      <c r="L141" s="54"/>
      <c r="M141" s="46"/>
      <c r="N141" s="54"/>
      <c r="O141" s="54"/>
      <c r="P141" s="46"/>
      <c r="Q141" s="47"/>
      <c r="R141" s="61"/>
      <c r="S141" s="44"/>
      <c r="T141" s="44"/>
      <c r="U141" s="47"/>
      <c r="V141" s="47"/>
      <c r="W141" s="48"/>
      <c r="X141" s="48"/>
      <c r="Y141" s="48"/>
      <c r="Z141" s="48"/>
      <c r="AA141" s="48"/>
      <c r="AB141" s="48"/>
    </row>
    <row r="142" spans="1:28" s="1" customFormat="1" x14ac:dyDescent="0.25">
      <c r="B142" s="28"/>
      <c r="C142" s="28"/>
      <c r="D142" s="28"/>
      <c r="E142" s="28"/>
      <c r="F142" s="56"/>
      <c r="G142" s="28"/>
      <c r="H142" s="28"/>
      <c r="I142" s="56"/>
      <c r="J142" s="46"/>
      <c r="K142" s="54"/>
      <c r="L142" s="54"/>
      <c r="M142" s="46"/>
      <c r="N142" s="54"/>
      <c r="O142" s="54"/>
      <c r="P142" s="46"/>
      <c r="Q142" s="47"/>
      <c r="R142" s="61"/>
      <c r="S142" s="44"/>
      <c r="T142" s="44"/>
      <c r="U142" s="47"/>
      <c r="V142" s="47"/>
      <c r="W142" s="48"/>
      <c r="X142" s="48"/>
      <c r="Y142" s="48"/>
      <c r="Z142" s="48"/>
      <c r="AA142" s="48"/>
      <c r="AB142" s="48"/>
    </row>
    <row r="143" spans="1:28" s="1" customFormat="1" x14ac:dyDescent="0.25">
      <c r="B143" s="28"/>
      <c r="C143" s="28"/>
      <c r="D143" s="28"/>
      <c r="E143" s="28"/>
      <c r="F143" s="56"/>
      <c r="G143" s="28"/>
      <c r="H143" s="28"/>
      <c r="I143" s="56"/>
      <c r="J143" s="46"/>
      <c r="K143" s="54"/>
      <c r="L143" s="54"/>
      <c r="M143" s="46"/>
      <c r="N143" s="54"/>
      <c r="O143" s="54"/>
      <c r="P143" s="46"/>
      <c r="Q143" s="47"/>
      <c r="R143" s="61"/>
      <c r="S143" s="44"/>
      <c r="T143" s="44"/>
      <c r="U143" s="47"/>
      <c r="V143" s="47"/>
      <c r="W143" s="48"/>
      <c r="X143" s="48"/>
      <c r="Y143" s="48"/>
      <c r="Z143" s="48"/>
      <c r="AA143" s="48"/>
      <c r="AB143" s="48"/>
    </row>
    <row r="144" spans="1:28" s="1" customFormat="1" ht="15.75" x14ac:dyDescent="0.25">
      <c r="A144" s="4"/>
      <c r="B144" s="28"/>
      <c r="C144" s="28"/>
      <c r="D144" s="28"/>
      <c r="E144" s="28"/>
      <c r="F144" s="56"/>
      <c r="G144" s="28"/>
      <c r="H144" s="28"/>
      <c r="I144" s="56"/>
      <c r="J144" s="46"/>
      <c r="K144" s="54"/>
      <c r="L144" s="54"/>
      <c r="M144" s="46"/>
      <c r="N144" s="54"/>
      <c r="O144" s="54"/>
      <c r="P144" s="46"/>
      <c r="Q144" s="47"/>
      <c r="R144" s="61"/>
      <c r="S144" s="44"/>
      <c r="T144" s="44"/>
      <c r="U144" s="47"/>
      <c r="V144" s="47"/>
      <c r="W144" s="48"/>
      <c r="X144" s="48"/>
      <c r="Y144" s="48"/>
      <c r="Z144" s="48"/>
      <c r="AA144" s="48"/>
      <c r="AB144" s="48"/>
    </row>
    <row r="145" spans="1:28" s="1" customFormat="1" x14ac:dyDescent="0.25">
      <c r="B145" s="28"/>
      <c r="C145" s="28"/>
      <c r="D145" s="28"/>
      <c r="E145" s="28"/>
      <c r="F145" s="56"/>
      <c r="G145" s="28"/>
      <c r="H145" s="28"/>
      <c r="I145" s="56"/>
      <c r="J145" s="46"/>
      <c r="K145" s="54"/>
      <c r="L145" s="54"/>
      <c r="M145" s="46"/>
      <c r="N145" s="54"/>
      <c r="O145" s="54"/>
      <c r="P145" s="46"/>
      <c r="Q145" s="47"/>
      <c r="R145" s="61"/>
      <c r="S145" s="44"/>
      <c r="T145" s="44"/>
      <c r="U145" s="47"/>
      <c r="V145" s="47"/>
      <c r="W145" s="48"/>
      <c r="X145" s="48"/>
      <c r="Y145" s="48"/>
      <c r="Z145" s="48"/>
      <c r="AA145" s="48"/>
      <c r="AB145" s="48"/>
    </row>
    <row r="146" spans="1:28" s="1" customFormat="1" x14ac:dyDescent="0.25">
      <c r="B146" s="28"/>
      <c r="C146" s="28"/>
      <c r="D146" s="28"/>
      <c r="E146" s="28"/>
      <c r="F146" s="56"/>
      <c r="G146" s="28"/>
      <c r="H146" s="28"/>
      <c r="I146" s="56"/>
      <c r="J146" s="46"/>
      <c r="K146" s="54"/>
      <c r="L146" s="54"/>
      <c r="M146" s="46"/>
      <c r="N146" s="54"/>
      <c r="O146" s="54"/>
      <c r="P146" s="46"/>
      <c r="Q146" s="47"/>
      <c r="R146" s="61"/>
      <c r="S146" s="44"/>
      <c r="T146" s="44"/>
      <c r="U146" s="47"/>
      <c r="V146" s="47"/>
      <c r="W146" s="48"/>
      <c r="X146" s="48"/>
      <c r="Y146" s="48"/>
      <c r="Z146" s="48"/>
      <c r="AA146" s="48"/>
      <c r="AB146" s="48"/>
    </row>
    <row r="147" spans="1:28" s="1" customFormat="1" ht="15.75" x14ac:dyDescent="0.25">
      <c r="A147" s="4"/>
      <c r="B147" s="28"/>
      <c r="C147" s="28"/>
      <c r="D147" s="28"/>
      <c r="E147" s="28"/>
      <c r="F147" s="56"/>
      <c r="G147" s="28"/>
      <c r="H147" s="28"/>
      <c r="I147" s="56"/>
      <c r="J147" s="46"/>
      <c r="K147" s="54"/>
      <c r="L147" s="54"/>
      <c r="M147" s="46"/>
      <c r="N147" s="54"/>
      <c r="O147" s="54"/>
      <c r="P147" s="46"/>
      <c r="Q147" s="47"/>
      <c r="R147" s="61"/>
      <c r="S147" s="44"/>
      <c r="T147" s="44"/>
      <c r="U147" s="47"/>
      <c r="V147" s="47"/>
      <c r="W147" s="48"/>
      <c r="X147" s="48"/>
      <c r="Y147" s="48"/>
      <c r="Z147" s="48"/>
      <c r="AA147" s="48"/>
      <c r="AB147" s="48"/>
    </row>
    <row r="148" spans="1:28" s="1" customFormat="1" x14ac:dyDescent="0.25">
      <c r="B148" s="28"/>
      <c r="C148" s="28"/>
      <c r="D148" s="28"/>
      <c r="E148" s="28"/>
      <c r="F148" s="56"/>
      <c r="G148" s="28"/>
      <c r="H148" s="28"/>
      <c r="I148" s="56"/>
      <c r="J148" s="46"/>
      <c r="K148" s="54"/>
      <c r="L148" s="54"/>
      <c r="M148" s="46"/>
      <c r="N148" s="54"/>
      <c r="O148" s="54"/>
      <c r="P148" s="46"/>
      <c r="Q148" s="47"/>
      <c r="R148" s="61"/>
      <c r="S148" s="44"/>
      <c r="T148" s="44"/>
      <c r="U148" s="47"/>
      <c r="V148" s="47"/>
      <c r="W148" s="48"/>
      <c r="X148" s="48"/>
      <c r="Y148" s="48"/>
      <c r="Z148" s="48"/>
      <c r="AA148" s="48"/>
      <c r="AB148" s="48"/>
    </row>
    <row r="149" spans="1:28" s="1" customFormat="1" x14ac:dyDescent="0.25">
      <c r="B149" s="28"/>
      <c r="C149" s="28"/>
      <c r="D149" s="28"/>
      <c r="E149" s="28"/>
      <c r="F149" s="56"/>
      <c r="G149" s="28"/>
      <c r="H149" s="28"/>
      <c r="I149" s="56"/>
      <c r="J149" s="46"/>
      <c r="K149" s="54"/>
      <c r="L149" s="54"/>
      <c r="M149" s="46"/>
      <c r="N149" s="54"/>
      <c r="O149" s="54"/>
      <c r="P149" s="46"/>
      <c r="Q149" s="47"/>
      <c r="R149" s="61"/>
      <c r="S149" s="44"/>
      <c r="T149" s="44"/>
      <c r="U149" s="47"/>
      <c r="V149" s="47"/>
      <c r="W149" s="48"/>
      <c r="X149" s="48"/>
      <c r="Y149" s="48"/>
      <c r="Z149" s="48"/>
      <c r="AA149" s="48"/>
      <c r="AB149" s="48"/>
    </row>
    <row r="150" spans="1:28" s="1" customFormat="1" ht="15.75" x14ac:dyDescent="0.25">
      <c r="A150" s="4"/>
      <c r="B150" s="28"/>
      <c r="C150" s="28"/>
      <c r="D150" s="28"/>
      <c r="E150" s="28"/>
      <c r="F150" s="56"/>
      <c r="G150" s="28"/>
      <c r="H150" s="28"/>
      <c r="I150" s="56"/>
      <c r="J150" s="46"/>
      <c r="K150" s="54"/>
      <c r="L150" s="54"/>
      <c r="M150" s="46"/>
      <c r="N150" s="54"/>
      <c r="O150" s="54"/>
      <c r="P150" s="46"/>
      <c r="Q150" s="47"/>
      <c r="R150" s="61"/>
      <c r="S150" s="44"/>
      <c r="T150" s="44"/>
      <c r="U150" s="47"/>
      <c r="V150" s="47"/>
      <c r="W150" s="48"/>
      <c r="X150" s="48"/>
      <c r="Y150" s="48"/>
      <c r="Z150" s="48"/>
      <c r="AA150" s="48"/>
      <c r="AB150" s="48"/>
    </row>
    <row r="151" spans="1:28" s="1" customFormat="1" x14ac:dyDescent="0.25">
      <c r="B151" s="28"/>
      <c r="C151" s="28"/>
      <c r="D151" s="28"/>
      <c r="E151" s="28"/>
      <c r="F151" s="56"/>
      <c r="G151" s="28"/>
      <c r="H151" s="28"/>
      <c r="I151" s="56"/>
      <c r="J151" s="46"/>
      <c r="K151" s="54"/>
      <c r="L151" s="54"/>
      <c r="M151" s="46"/>
      <c r="N151" s="54"/>
      <c r="O151" s="54"/>
      <c r="P151" s="46"/>
      <c r="Q151" s="47"/>
      <c r="R151" s="61"/>
      <c r="S151" s="44"/>
      <c r="T151" s="44"/>
      <c r="U151" s="47"/>
      <c r="V151" s="47"/>
      <c r="W151" s="48"/>
      <c r="X151" s="48"/>
      <c r="Y151" s="48"/>
      <c r="Z151" s="48"/>
      <c r="AA151" s="48"/>
      <c r="AB151" s="48"/>
    </row>
    <row r="152" spans="1:28" s="1" customFormat="1" x14ac:dyDescent="0.25">
      <c r="B152" s="28"/>
      <c r="C152" s="28"/>
      <c r="D152" s="28"/>
      <c r="E152" s="28"/>
      <c r="F152" s="56"/>
      <c r="G152" s="28"/>
      <c r="H152" s="28"/>
      <c r="I152" s="56"/>
      <c r="J152" s="46"/>
      <c r="K152" s="54"/>
      <c r="L152" s="54"/>
      <c r="M152" s="46"/>
      <c r="N152" s="54"/>
      <c r="O152" s="54"/>
      <c r="P152" s="46"/>
      <c r="Q152" s="47"/>
      <c r="R152" s="61"/>
      <c r="S152" s="44"/>
      <c r="T152" s="44"/>
      <c r="U152" s="47"/>
      <c r="V152" s="47"/>
      <c r="W152" s="48"/>
      <c r="X152" s="48"/>
      <c r="Y152" s="48"/>
      <c r="Z152" s="48"/>
      <c r="AA152" s="48"/>
      <c r="AB152" s="48"/>
    </row>
    <row r="153" spans="1:28" s="1" customFormat="1" ht="15.75" x14ac:dyDescent="0.25">
      <c r="A153" s="4"/>
      <c r="B153" s="28"/>
      <c r="C153" s="28"/>
      <c r="D153" s="28"/>
      <c r="E153" s="28"/>
      <c r="F153" s="56"/>
      <c r="G153" s="28"/>
      <c r="H153" s="28"/>
      <c r="I153" s="56"/>
      <c r="J153" s="46"/>
      <c r="K153" s="54"/>
      <c r="L153" s="54"/>
      <c r="M153" s="46"/>
      <c r="N153" s="54"/>
      <c r="O153" s="54"/>
      <c r="P153" s="46"/>
      <c r="Q153" s="47"/>
      <c r="R153" s="61"/>
      <c r="S153" s="44"/>
      <c r="T153" s="44"/>
      <c r="U153" s="47"/>
      <c r="V153" s="47"/>
      <c r="W153" s="48"/>
      <c r="X153" s="48"/>
      <c r="Y153" s="48"/>
      <c r="Z153" s="48"/>
      <c r="AA153" s="48"/>
      <c r="AB153" s="48"/>
    </row>
    <row r="154" spans="1:28" s="1" customFormat="1" x14ac:dyDescent="0.25">
      <c r="B154" s="46"/>
      <c r="C154" s="46"/>
      <c r="D154" s="46"/>
      <c r="E154" s="46"/>
      <c r="F154" s="46"/>
      <c r="G154" s="46"/>
      <c r="H154" s="46"/>
      <c r="I154" s="46"/>
      <c r="J154" s="46"/>
      <c r="K154" s="54"/>
      <c r="L154" s="54"/>
      <c r="M154" s="46"/>
      <c r="N154" s="54"/>
      <c r="O154" s="54"/>
      <c r="P154" s="46"/>
      <c r="Q154" s="47"/>
      <c r="R154" s="61"/>
      <c r="S154" s="44"/>
      <c r="T154" s="44"/>
      <c r="U154" s="47"/>
      <c r="V154" s="47"/>
      <c r="W154" s="48"/>
      <c r="X154" s="48"/>
      <c r="Y154" s="48"/>
      <c r="Z154" s="48"/>
      <c r="AA154" s="48"/>
      <c r="AB154" s="48"/>
    </row>
    <row r="155" spans="1:28" s="1" customFormat="1" x14ac:dyDescent="0.25">
      <c r="B155" s="46"/>
      <c r="C155" s="46"/>
      <c r="D155" s="46"/>
      <c r="E155" s="46"/>
      <c r="F155" s="46"/>
      <c r="G155" s="46"/>
      <c r="H155" s="46"/>
      <c r="I155" s="46"/>
      <c r="J155" s="46"/>
      <c r="K155" s="54"/>
      <c r="L155" s="54"/>
      <c r="M155" s="46"/>
      <c r="N155" s="54"/>
      <c r="O155" s="54"/>
      <c r="P155" s="46"/>
      <c r="Q155" s="47"/>
      <c r="R155" s="61"/>
      <c r="S155" s="44"/>
      <c r="T155" s="44"/>
      <c r="U155" s="47"/>
      <c r="V155" s="47"/>
      <c r="W155" s="48"/>
      <c r="X155" s="48"/>
      <c r="Y155" s="48"/>
      <c r="Z155" s="48"/>
      <c r="AA155" s="48"/>
      <c r="AB155" s="48"/>
    </row>
    <row r="156" spans="1:28" x14ac:dyDescent="0.25">
      <c r="S156" s="44"/>
      <c r="T156" s="44"/>
    </row>
    <row r="157" spans="1:28" x14ac:dyDescent="0.25">
      <c r="S157" s="44"/>
      <c r="T157" s="44"/>
    </row>
    <row r="158" spans="1:28" x14ac:dyDescent="0.25">
      <c r="S158" s="44"/>
      <c r="T158" s="44"/>
    </row>
    <row r="159" spans="1:28" x14ac:dyDescent="0.25">
      <c r="S159" s="44"/>
      <c r="T159" s="44"/>
    </row>
    <row r="160" spans="1:28" x14ac:dyDescent="0.25">
      <c r="S160" s="44"/>
      <c r="T160" s="44"/>
    </row>
    <row r="161" spans="19:20" x14ac:dyDescent="0.25">
      <c r="S161" s="44"/>
      <c r="T161" s="44"/>
    </row>
    <row r="162" spans="19:20" x14ac:dyDescent="0.25">
      <c r="S162" s="44"/>
      <c r="T162" s="44"/>
    </row>
    <row r="163" spans="19:20" x14ac:dyDescent="0.25">
      <c r="S163" s="44"/>
      <c r="T163" s="44"/>
    </row>
    <row r="164" spans="19:20" x14ac:dyDescent="0.25">
      <c r="S164" s="44"/>
      <c r="T164" s="44"/>
    </row>
    <row r="165" spans="19:20" x14ac:dyDescent="0.25">
      <c r="S165" s="44"/>
      <c r="T165" s="44"/>
    </row>
    <row r="166" spans="19:20" x14ac:dyDescent="0.25">
      <c r="S166" s="44"/>
      <c r="T166" s="44"/>
    </row>
    <row r="167" spans="19:20" x14ac:dyDescent="0.25">
      <c r="S167" s="44"/>
      <c r="T167" s="44"/>
    </row>
    <row r="168" spans="19:20" x14ac:dyDescent="0.25">
      <c r="S168" s="44"/>
      <c r="T168" s="44"/>
    </row>
    <row r="169" spans="19:20" x14ac:dyDescent="0.25">
      <c r="S169" s="44"/>
      <c r="T169" s="44"/>
    </row>
    <row r="170" spans="19:20" x14ac:dyDescent="0.25">
      <c r="S170" s="44"/>
      <c r="T170" s="44"/>
    </row>
    <row r="171" spans="19:20" x14ac:dyDescent="0.25">
      <c r="S171" s="44"/>
      <c r="T171" s="44"/>
    </row>
    <row r="172" spans="19:20" x14ac:dyDescent="0.25">
      <c r="S172" s="44"/>
      <c r="T172" s="44"/>
    </row>
    <row r="173" spans="19:20" x14ac:dyDescent="0.25">
      <c r="S173" s="44"/>
      <c r="T173" s="44"/>
    </row>
    <row r="174" spans="19:20" x14ac:dyDescent="0.25">
      <c r="S174" s="44"/>
      <c r="T174" s="44"/>
    </row>
    <row r="175" spans="19:20" x14ac:dyDescent="0.25">
      <c r="S175" s="44"/>
      <c r="T175" s="44"/>
    </row>
    <row r="176" spans="19:20" x14ac:dyDescent="0.25">
      <c r="S176" s="44"/>
      <c r="T176" s="44"/>
    </row>
    <row r="177" spans="19:20" x14ac:dyDescent="0.25">
      <c r="S177" s="44"/>
      <c r="T177" s="44"/>
    </row>
    <row r="178" spans="19:20" x14ac:dyDescent="0.25">
      <c r="S178" s="44"/>
      <c r="T178" s="44"/>
    </row>
    <row r="179" spans="19:20" x14ac:dyDescent="0.25">
      <c r="S179" s="44"/>
      <c r="T179" s="44"/>
    </row>
    <row r="180" spans="19:20" x14ac:dyDescent="0.25">
      <c r="S180" s="44"/>
      <c r="T180" s="44"/>
    </row>
    <row r="181" spans="19:20" x14ac:dyDescent="0.25">
      <c r="S181" s="44"/>
      <c r="T181" s="44"/>
    </row>
    <row r="182" spans="19:20" x14ac:dyDescent="0.25">
      <c r="S182" s="44"/>
      <c r="T182" s="44"/>
    </row>
    <row r="183" spans="19:20" x14ac:dyDescent="0.25">
      <c r="S183" s="44"/>
      <c r="T183" s="44"/>
    </row>
    <row r="184" spans="19:20" x14ac:dyDescent="0.25">
      <c r="S184" s="44"/>
      <c r="T184" s="44"/>
    </row>
    <row r="185" spans="19:20" x14ac:dyDescent="0.25">
      <c r="S185" s="44"/>
      <c r="T185" s="44"/>
    </row>
    <row r="186" spans="19:20" x14ac:dyDescent="0.25">
      <c r="S186" s="44"/>
      <c r="T186" s="44"/>
    </row>
    <row r="187" spans="19:20" x14ac:dyDescent="0.25">
      <c r="S187" s="44"/>
      <c r="T187" s="44"/>
    </row>
    <row r="188" spans="19:20" x14ac:dyDescent="0.25">
      <c r="S188" s="44"/>
      <c r="T188" s="44"/>
    </row>
    <row r="189" spans="19:20" x14ac:dyDescent="0.25">
      <c r="S189" s="44"/>
      <c r="T189" s="44"/>
    </row>
    <row r="190" spans="19:20" x14ac:dyDescent="0.25">
      <c r="S190" s="44"/>
      <c r="T190" s="44"/>
    </row>
    <row r="191" spans="19:20" x14ac:dyDescent="0.25">
      <c r="S191" s="44"/>
      <c r="T191" s="44"/>
    </row>
    <row r="192" spans="19:20" x14ac:dyDescent="0.25">
      <c r="S192" s="44"/>
      <c r="T192" s="44"/>
    </row>
    <row r="193" spans="19:20" x14ac:dyDescent="0.25">
      <c r="S193" s="44"/>
      <c r="T193" s="44"/>
    </row>
    <row r="194" spans="19:20" x14ac:dyDescent="0.25">
      <c r="S194" s="44"/>
      <c r="T194" s="44"/>
    </row>
    <row r="195" spans="19:20" x14ac:dyDescent="0.25">
      <c r="S195" s="44"/>
      <c r="T195" s="44"/>
    </row>
    <row r="196" spans="19:20" x14ac:dyDescent="0.25">
      <c r="S196" s="44"/>
      <c r="T196" s="44"/>
    </row>
    <row r="197" spans="19:20" x14ac:dyDescent="0.25">
      <c r="S197" s="44"/>
      <c r="T197" s="44"/>
    </row>
    <row r="198" spans="19:20" x14ac:dyDescent="0.25">
      <c r="S198" s="44"/>
      <c r="T198" s="44"/>
    </row>
    <row r="199" spans="19:20" x14ac:dyDescent="0.25">
      <c r="S199" s="44"/>
      <c r="T199" s="44"/>
    </row>
    <row r="200" spans="19:20" x14ac:dyDescent="0.25">
      <c r="S200" s="44"/>
      <c r="T200" s="44"/>
    </row>
    <row r="201" spans="19:20" x14ac:dyDescent="0.25">
      <c r="S201" s="44"/>
      <c r="T201" s="44"/>
    </row>
    <row r="202" spans="19:20" x14ac:dyDescent="0.25">
      <c r="S202" s="44"/>
      <c r="T202" s="44"/>
    </row>
    <row r="203" spans="19:20" x14ac:dyDescent="0.25">
      <c r="S203" s="44"/>
      <c r="T203" s="44"/>
    </row>
    <row r="204" spans="19:20" x14ac:dyDescent="0.25">
      <c r="S204" s="44"/>
      <c r="T204" s="44"/>
    </row>
    <row r="205" spans="19:20" x14ac:dyDescent="0.25">
      <c r="S205" s="44"/>
      <c r="T205" s="44"/>
    </row>
    <row r="206" spans="19:20" x14ac:dyDescent="0.25">
      <c r="S206" s="44"/>
      <c r="T206" s="44"/>
    </row>
    <row r="207" spans="19:20" x14ac:dyDescent="0.25">
      <c r="S207" s="44"/>
      <c r="T207" s="44"/>
    </row>
    <row r="208" spans="19:20" x14ac:dyDescent="0.25">
      <c r="S208" s="44"/>
      <c r="T208" s="44"/>
    </row>
    <row r="209" spans="19:20" x14ac:dyDescent="0.25">
      <c r="S209" s="44"/>
      <c r="T209" s="44"/>
    </row>
    <row r="210" spans="19:20" x14ac:dyDescent="0.25">
      <c r="S210" s="44"/>
      <c r="T210" s="44"/>
    </row>
    <row r="211" spans="19:20" x14ac:dyDescent="0.25">
      <c r="S211" s="44"/>
      <c r="T211" s="44"/>
    </row>
    <row r="212" spans="19:20" x14ac:dyDescent="0.25">
      <c r="S212" s="44"/>
      <c r="T212" s="44"/>
    </row>
    <row r="213" spans="19:20" x14ac:dyDescent="0.25">
      <c r="S213" s="44"/>
      <c r="T213" s="44"/>
    </row>
    <row r="214" spans="19:20" x14ac:dyDescent="0.25">
      <c r="S214" s="44"/>
      <c r="T214" s="44"/>
    </row>
    <row r="215" spans="19:20" x14ac:dyDescent="0.25">
      <c r="S215" s="44"/>
      <c r="T215" s="44"/>
    </row>
    <row r="216" spans="19:20" x14ac:dyDescent="0.25">
      <c r="S216" s="44"/>
      <c r="T216" s="44"/>
    </row>
    <row r="217" spans="19:20" x14ac:dyDescent="0.25">
      <c r="S217" s="44"/>
      <c r="T217" s="44"/>
    </row>
    <row r="218" spans="19:20" x14ac:dyDescent="0.25">
      <c r="S218" s="44"/>
      <c r="T218" s="44"/>
    </row>
    <row r="219" spans="19:20" x14ac:dyDescent="0.25">
      <c r="S219" s="44"/>
      <c r="T219" s="44"/>
    </row>
    <row r="220" spans="19:20" x14ac:dyDescent="0.25">
      <c r="S220" s="44"/>
      <c r="T220" s="44"/>
    </row>
    <row r="221" spans="19:20" x14ac:dyDescent="0.25">
      <c r="S221" s="44"/>
      <c r="T221" s="44"/>
    </row>
    <row r="222" spans="19:20" x14ac:dyDescent="0.25">
      <c r="S222" s="44"/>
      <c r="T222" s="44"/>
    </row>
    <row r="223" spans="19:20" x14ac:dyDescent="0.25">
      <c r="S223" s="44"/>
      <c r="T223" s="44"/>
    </row>
    <row r="224" spans="19:20" x14ac:dyDescent="0.25">
      <c r="S224" s="44"/>
      <c r="T224" s="44"/>
    </row>
    <row r="225" spans="19:20" x14ac:dyDescent="0.25">
      <c r="S225" s="44"/>
      <c r="T225" s="44"/>
    </row>
    <row r="226" spans="19:20" x14ac:dyDescent="0.25">
      <c r="S226" s="44"/>
      <c r="T226" s="44"/>
    </row>
    <row r="227" spans="19:20" x14ac:dyDescent="0.25">
      <c r="S227" s="44"/>
      <c r="T227" s="44"/>
    </row>
    <row r="228" spans="19:20" x14ac:dyDescent="0.25">
      <c r="S228" s="44"/>
      <c r="T228" s="44"/>
    </row>
    <row r="229" spans="19:20" x14ac:dyDescent="0.25">
      <c r="S229" s="44"/>
      <c r="T229" s="44"/>
    </row>
    <row r="230" spans="19:20" x14ac:dyDescent="0.25">
      <c r="S230" s="44"/>
      <c r="T230" s="44"/>
    </row>
    <row r="231" spans="19:20" x14ac:dyDescent="0.25">
      <c r="S231" s="44"/>
      <c r="T231" s="44"/>
    </row>
    <row r="232" spans="19:20" x14ac:dyDescent="0.25">
      <c r="S232" s="44"/>
      <c r="T232" s="44"/>
    </row>
    <row r="233" spans="19:20" x14ac:dyDescent="0.25">
      <c r="S233" s="44"/>
      <c r="T233" s="44"/>
    </row>
    <row r="234" spans="19:20" x14ac:dyDescent="0.25">
      <c r="S234" s="44"/>
      <c r="T234" s="44"/>
    </row>
    <row r="235" spans="19:20" x14ac:dyDescent="0.25">
      <c r="S235" s="44"/>
      <c r="T235" s="44"/>
    </row>
    <row r="236" spans="19:20" x14ac:dyDescent="0.25">
      <c r="S236" s="44"/>
      <c r="T236" s="44"/>
    </row>
    <row r="237" spans="19:20" x14ac:dyDescent="0.25">
      <c r="S237" s="44"/>
      <c r="T237" s="44"/>
    </row>
    <row r="238" spans="19:20" x14ac:dyDescent="0.25">
      <c r="S238" s="44"/>
      <c r="T238" s="44"/>
    </row>
    <row r="239" spans="19:20" x14ac:dyDescent="0.25">
      <c r="S239" s="44"/>
      <c r="T239" s="44"/>
    </row>
    <row r="240" spans="19:20" x14ac:dyDescent="0.25">
      <c r="S240" s="44"/>
      <c r="T240" s="44"/>
    </row>
    <row r="241" spans="19:20" x14ac:dyDescent="0.25">
      <c r="S241" s="44"/>
      <c r="T241" s="44"/>
    </row>
    <row r="242" spans="19:20" x14ac:dyDescent="0.25">
      <c r="S242" s="44"/>
      <c r="T242" s="44"/>
    </row>
    <row r="243" spans="19:20" x14ac:dyDescent="0.25">
      <c r="S243" s="44"/>
      <c r="T243" s="44"/>
    </row>
    <row r="244" spans="19:20" x14ac:dyDescent="0.25">
      <c r="S244" s="44"/>
      <c r="T244" s="44"/>
    </row>
    <row r="245" spans="19:20" x14ac:dyDescent="0.25">
      <c r="S245" s="44"/>
      <c r="T245" s="44"/>
    </row>
    <row r="246" spans="19:20" x14ac:dyDescent="0.25">
      <c r="S246" s="44"/>
      <c r="T246" s="44"/>
    </row>
    <row r="247" spans="19:20" x14ac:dyDescent="0.25">
      <c r="S247" s="44"/>
      <c r="T247" s="44"/>
    </row>
    <row r="248" spans="19:20" x14ac:dyDescent="0.25">
      <c r="S248" s="44"/>
      <c r="T248" s="44"/>
    </row>
    <row r="249" spans="19:20" x14ac:dyDescent="0.25">
      <c r="S249" s="44"/>
      <c r="T249" s="44"/>
    </row>
    <row r="250" spans="19:20" x14ac:dyDescent="0.25">
      <c r="S250" s="44"/>
      <c r="T250" s="44"/>
    </row>
    <row r="251" spans="19:20" x14ac:dyDescent="0.25">
      <c r="S251" s="44"/>
      <c r="T251" s="44"/>
    </row>
    <row r="252" spans="19:20" x14ac:dyDescent="0.25">
      <c r="S252" s="44"/>
      <c r="T252" s="44"/>
    </row>
    <row r="253" spans="19:20" x14ac:dyDescent="0.25">
      <c r="S253" s="44"/>
      <c r="T253" s="44"/>
    </row>
    <row r="254" spans="19:20" x14ac:dyDescent="0.25">
      <c r="S254" s="44"/>
      <c r="T254" s="44"/>
    </row>
    <row r="255" spans="19:20" x14ac:dyDescent="0.25">
      <c r="S255" s="44"/>
      <c r="T255" s="44"/>
    </row>
    <row r="256" spans="19:20" x14ac:dyDescent="0.25">
      <c r="S256" s="44"/>
      <c r="T256" s="44"/>
    </row>
    <row r="257" spans="19:20" x14ac:dyDescent="0.25">
      <c r="S257" s="44"/>
      <c r="T257" s="44"/>
    </row>
    <row r="258" spans="19:20" x14ac:dyDescent="0.25">
      <c r="S258" s="44"/>
      <c r="T258" s="44"/>
    </row>
    <row r="259" spans="19:20" x14ac:dyDescent="0.25">
      <c r="S259" s="44"/>
      <c r="T259" s="44"/>
    </row>
    <row r="260" spans="19:20" x14ac:dyDescent="0.25">
      <c r="S260" s="44"/>
      <c r="T260" s="44"/>
    </row>
    <row r="261" spans="19:20" x14ac:dyDescent="0.25">
      <c r="S261" s="44"/>
      <c r="T261" s="44"/>
    </row>
    <row r="262" spans="19:20" x14ac:dyDescent="0.25">
      <c r="S262" s="44"/>
      <c r="T262" s="44"/>
    </row>
    <row r="263" spans="19:20" x14ac:dyDescent="0.25">
      <c r="S263" s="44"/>
      <c r="T263" s="44"/>
    </row>
    <row r="264" spans="19:20" x14ac:dyDescent="0.25">
      <c r="S264" s="44"/>
      <c r="T264" s="44"/>
    </row>
    <row r="265" spans="19:20" x14ac:dyDescent="0.25">
      <c r="S265" s="44"/>
      <c r="T265" s="44"/>
    </row>
    <row r="266" spans="19:20" x14ac:dyDescent="0.25">
      <c r="S266" s="44"/>
      <c r="T266" s="44"/>
    </row>
    <row r="267" spans="19:20" x14ac:dyDescent="0.25">
      <c r="S267" s="44"/>
      <c r="T267" s="44"/>
    </row>
    <row r="268" spans="19:20" x14ac:dyDescent="0.25">
      <c r="S268" s="44"/>
      <c r="T268" s="44"/>
    </row>
    <row r="269" spans="19:20" x14ac:dyDescent="0.25">
      <c r="S269" s="44"/>
      <c r="T269" s="44"/>
    </row>
    <row r="270" spans="19:20" x14ac:dyDescent="0.25">
      <c r="S270" s="44"/>
      <c r="T270" s="44"/>
    </row>
    <row r="271" spans="19:20" x14ac:dyDescent="0.25">
      <c r="S271" s="44"/>
      <c r="T271" s="44"/>
    </row>
    <row r="272" spans="19:20" x14ac:dyDescent="0.25">
      <c r="S272" s="44"/>
      <c r="T272" s="44"/>
    </row>
    <row r="273" spans="19:20" x14ac:dyDescent="0.25">
      <c r="S273" s="44"/>
      <c r="T273" s="44"/>
    </row>
    <row r="274" spans="19:20" x14ac:dyDescent="0.25">
      <c r="S274" s="44"/>
      <c r="T274" s="44"/>
    </row>
    <row r="275" spans="19:20" x14ac:dyDescent="0.25">
      <c r="S275" s="44"/>
      <c r="T275" s="44"/>
    </row>
    <row r="276" spans="19:20" x14ac:dyDescent="0.25">
      <c r="S276" s="44"/>
      <c r="T276" s="44"/>
    </row>
    <row r="277" spans="19:20" x14ac:dyDescent="0.25">
      <c r="S277" s="44"/>
      <c r="T277" s="44"/>
    </row>
    <row r="278" spans="19:20" x14ac:dyDescent="0.25">
      <c r="S278" s="44"/>
      <c r="T278" s="44"/>
    </row>
    <row r="279" spans="19:20" x14ac:dyDescent="0.25">
      <c r="S279" s="44"/>
      <c r="T279" s="44"/>
    </row>
    <row r="280" spans="19:20" x14ac:dyDescent="0.25">
      <c r="S280" s="44"/>
      <c r="T280" s="44"/>
    </row>
    <row r="281" spans="19:20" x14ac:dyDescent="0.25">
      <c r="S281" s="44"/>
      <c r="T281" s="44"/>
    </row>
    <row r="282" spans="19:20" x14ac:dyDescent="0.25">
      <c r="S282" s="44"/>
      <c r="T282" s="44"/>
    </row>
    <row r="283" spans="19:20" x14ac:dyDescent="0.25">
      <c r="S283" s="44"/>
      <c r="T283" s="44"/>
    </row>
    <row r="284" spans="19:20" x14ac:dyDescent="0.25">
      <c r="S284" s="44"/>
      <c r="T284" s="44"/>
    </row>
    <row r="285" spans="19:20" x14ac:dyDescent="0.25">
      <c r="S285" s="44"/>
      <c r="T285" s="44"/>
    </row>
    <row r="286" spans="19:20" x14ac:dyDescent="0.25">
      <c r="S286" s="44"/>
      <c r="T286" s="44"/>
    </row>
    <row r="287" spans="19:20" x14ac:dyDescent="0.25">
      <c r="S287" s="44"/>
      <c r="T287" s="44"/>
    </row>
    <row r="288" spans="19:20" x14ac:dyDescent="0.25">
      <c r="S288" s="44"/>
      <c r="T288" s="44"/>
    </row>
    <row r="289" spans="19:20" x14ac:dyDescent="0.25">
      <c r="S289" s="44"/>
      <c r="T289" s="44"/>
    </row>
    <row r="290" spans="19:20" x14ac:dyDescent="0.25">
      <c r="S290" s="44"/>
      <c r="T290" s="44"/>
    </row>
    <row r="291" spans="19:20" x14ac:dyDescent="0.25">
      <c r="S291" s="44"/>
      <c r="T291" s="44"/>
    </row>
    <row r="292" spans="19:20" x14ac:dyDescent="0.25">
      <c r="S292" s="44"/>
      <c r="T292" s="44"/>
    </row>
    <row r="293" spans="19:20" x14ac:dyDescent="0.25">
      <c r="S293" s="44"/>
      <c r="T293" s="44"/>
    </row>
    <row r="294" spans="19:20" x14ac:dyDescent="0.25">
      <c r="S294" s="44"/>
      <c r="T294" s="44"/>
    </row>
  </sheetData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Leikskóli 12-13</vt:lpstr>
      <vt:lpstr>'Leikskóli 12-13'!Print_Area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cp:lastPrinted>2013-01-09T14:38:02Z</cp:lastPrinted>
  <dcterms:created xsi:type="dcterms:W3CDTF">2009-01-27T14:40:34Z</dcterms:created>
  <dcterms:modified xsi:type="dcterms:W3CDTF">2013-01-10T15:14:26Z</dcterms:modified>
</cp:coreProperties>
</file>