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17055" windowHeight="9285"/>
  </bookViews>
  <sheets>
    <sheet name="Samsett fríst11-12" sheetId="11" r:id="rId1"/>
  </sheets>
  <definedNames>
    <definedName name="_xlnm.Print_Area" localSheetId="0">'Samsett fríst11-12'!$A$1:$S$31</definedName>
  </definedNames>
  <calcPr calcId="145621"/>
</workbook>
</file>

<file path=xl/calcChain.xml><?xml version="1.0" encoding="utf-8"?>
<calcChain xmlns="http://schemas.openxmlformats.org/spreadsheetml/2006/main">
  <c r="K9" i="11" l="1"/>
  <c r="L9" i="11"/>
  <c r="L14" i="11"/>
  <c r="O14" i="11"/>
  <c r="O9" i="11"/>
  <c r="H6" i="11"/>
  <c r="N6" i="11" l="1"/>
  <c r="P6" i="11"/>
  <c r="O6" i="11"/>
  <c r="O3" i="11"/>
  <c r="O4" i="11"/>
  <c r="O5" i="11"/>
  <c r="O7" i="11"/>
  <c r="O8" i="11"/>
  <c r="O10" i="11"/>
  <c r="O11" i="11"/>
  <c r="O12" i="11"/>
  <c r="O13" i="11"/>
  <c r="O15" i="11"/>
  <c r="O16" i="11"/>
  <c r="O2" i="11"/>
  <c r="N3" i="11"/>
  <c r="N4" i="11"/>
  <c r="N5" i="11"/>
  <c r="N7" i="11"/>
  <c r="N8" i="11"/>
  <c r="N9" i="11"/>
  <c r="N10" i="11"/>
  <c r="N11" i="11"/>
  <c r="N12" i="11"/>
  <c r="N13" i="11"/>
  <c r="N14" i="11"/>
  <c r="N15" i="11"/>
  <c r="N16" i="11"/>
  <c r="N2" i="11"/>
  <c r="L3" i="11"/>
  <c r="L4" i="11"/>
  <c r="L5" i="11"/>
  <c r="L7" i="11"/>
  <c r="L8" i="11"/>
  <c r="L10" i="11"/>
  <c r="L11" i="11"/>
  <c r="L12" i="11"/>
  <c r="L13" i="11"/>
  <c r="L15" i="11"/>
  <c r="L16" i="11"/>
  <c r="L2" i="11"/>
  <c r="K3" i="11"/>
  <c r="K4" i="11"/>
  <c r="K5" i="11"/>
  <c r="K7" i="11"/>
  <c r="K8" i="11"/>
  <c r="K10" i="11"/>
  <c r="K11" i="11"/>
  <c r="K12" i="11"/>
  <c r="K13" i="11"/>
  <c r="K14" i="11"/>
  <c r="K15" i="11"/>
  <c r="K16" i="11"/>
  <c r="K2" i="11"/>
  <c r="P16" i="11"/>
  <c r="P15" i="11"/>
  <c r="P14" i="11"/>
  <c r="P13" i="11"/>
  <c r="P12" i="11"/>
  <c r="P11" i="11"/>
  <c r="P10" i="11"/>
  <c r="P9" i="11"/>
  <c r="P8" i="11"/>
  <c r="P7" i="11"/>
  <c r="P5" i="11"/>
  <c r="P4" i="11"/>
  <c r="P3" i="11"/>
  <c r="I12" i="11"/>
  <c r="I11" i="11"/>
  <c r="I7" i="11"/>
  <c r="I6" i="11"/>
  <c r="I4" i="11"/>
  <c r="I3" i="11"/>
  <c r="I2" i="11"/>
  <c r="F12" i="11"/>
  <c r="F11" i="11"/>
  <c r="F2" i="11"/>
  <c r="C2" i="11"/>
  <c r="H16" i="11"/>
  <c r="H14" i="11"/>
  <c r="H12" i="11"/>
  <c r="H11" i="11"/>
  <c r="H7" i="11"/>
  <c r="H3" i="11"/>
  <c r="H2" i="11"/>
  <c r="E12" i="11"/>
  <c r="E11" i="11"/>
  <c r="E2" i="11"/>
  <c r="B2" i="11"/>
  <c r="J16" i="11"/>
  <c r="G16" i="11"/>
  <c r="D16" i="11"/>
  <c r="M15" i="11"/>
  <c r="J15" i="11"/>
  <c r="G15" i="11"/>
  <c r="D15" i="11"/>
  <c r="J14" i="11"/>
  <c r="G14" i="11"/>
  <c r="D14" i="11"/>
  <c r="M13" i="11"/>
  <c r="J13" i="11"/>
  <c r="G13" i="11"/>
  <c r="D13" i="11"/>
  <c r="J12" i="11"/>
  <c r="M12" i="11"/>
  <c r="G12" i="11"/>
  <c r="D12" i="11"/>
  <c r="J11" i="11"/>
  <c r="G11" i="11"/>
  <c r="D11" i="11"/>
  <c r="M10" i="11"/>
  <c r="J10" i="11"/>
  <c r="G10" i="11"/>
  <c r="D10" i="11"/>
  <c r="M9" i="11"/>
  <c r="J9" i="11"/>
  <c r="G9" i="11"/>
  <c r="D9" i="11"/>
  <c r="M8" i="11"/>
  <c r="J8" i="11"/>
  <c r="D8" i="11"/>
  <c r="J7" i="11"/>
  <c r="G7" i="11"/>
  <c r="D7" i="11"/>
  <c r="M6" i="11"/>
  <c r="J6" i="11"/>
  <c r="G6" i="11"/>
  <c r="D6" i="11"/>
  <c r="M5" i="11"/>
  <c r="J5" i="11"/>
  <c r="G5" i="11"/>
  <c r="D5" i="11"/>
  <c r="M4" i="11"/>
  <c r="J4" i="11"/>
  <c r="G4" i="11"/>
  <c r="D4" i="11"/>
  <c r="M3" i="11"/>
  <c r="J3" i="11"/>
  <c r="G3" i="11"/>
  <c r="D3" i="11"/>
  <c r="J2" i="11"/>
  <c r="G2" i="11"/>
  <c r="D2" i="11"/>
  <c r="P2" i="11" l="1"/>
  <c r="M14" i="11"/>
  <c r="M7" i="11"/>
  <c r="M11" i="11"/>
  <c r="M16" i="11"/>
  <c r="M2" i="11" l="1"/>
  <c r="T2" i="11"/>
</calcChain>
</file>

<file path=xl/sharedStrings.xml><?xml version="1.0" encoding="utf-8"?>
<sst xmlns="http://schemas.openxmlformats.org/spreadsheetml/2006/main" count="48" uniqueCount="44">
  <si>
    <t xml:space="preserve">Akraneskaupstaður </t>
  </si>
  <si>
    <t>Sveitarfélag</t>
  </si>
  <si>
    <t>Kópavogskaupstaður</t>
  </si>
  <si>
    <t>Fjarðabyggð</t>
  </si>
  <si>
    <t>Miðað er við 63 tíma á mánuði í gæslu</t>
  </si>
  <si>
    <t>Miðað er við 21 dag í fæði á mánuði</t>
  </si>
  <si>
    <t>Afsláttur er ekki af fæði</t>
  </si>
  <si>
    <t xml:space="preserve">1/ Mánaðargjald </t>
  </si>
  <si>
    <t>8/ Hver klst. Umfram 80 tíma 270 kr.</t>
  </si>
  <si>
    <t>9/ Skráningargjald 6.280 kr.</t>
  </si>
  <si>
    <t xml:space="preserve">2/ Mánaðargjald, innifalinn síðdegishressing. Tímagjald 340 kr. selt í 20 eininga kortum. </t>
  </si>
  <si>
    <t>Dagsetning seinustu verðskráar matar eða gæslu</t>
  </si>
  <si>
    <t xml:space="preserve">5/ Hádegismatur í skólanum kostar 305 kr. </t>
  </si>
  <si>
    <t>3/ Hámarksgjald fyrir vistun barna á mánuði 17.449kr.</t>
  </si>
  <si>
    <t>Fljótsdalshérað</t>
  </si>
  <si>
    <t>6/ Heimanám kostar 410 kr. klst.</t>
  </si>
  <si>
    <t>7/ Síðdegishressing vegna 40 stunda eða lengur er 3.078 kr. og fast gjald 16.478 kr. fyrir gæslu.</t>
  </si>
  <si>
    <t>Hádegis matur 2011</t>
  </si>
  <si>
    <t>Breyting milli ára</t>
  </si>
  <si>
    <t>Hádegis matur 2012</t>
  </si>
  <si>
    <t>Kostnaður foreldra vegna skólagæslu grunnskólabarna kr. klst.                 1. Febrúar 2011</t>
  </si>
  <si>
    <t>Síðdegis hressing 2011</t>
  </si>
  <si>
    <t>Gæsla pr. klst 2011</t>
  </si>
  <si>
    <t>Afsláttur fyrir barn númer 2</t>
  </si>
  <si>
    <t>Afsláttur fyrir barn númer 3</t>
  </si>
  <si>
    <r>
      <t xml:space="preserve">Reykjavíkurborg </t>
    </r>
    <r>
      <rPr>
        <b/>
        <vertAlign val="superscript"/>
        <sz val="12"/>
        <rFont val="Arial"/>
        <family val="2"/>
      </rPr>
      <t>1</t>
    </r>
  </si>
  <si>
    <r>
      <t xml:space="preserve">Reykjanesbær </t>
    </r>
    <r>
      <rPr>
        <b/>
        <vertAlign val="superscript"/>
        <sz val="12"/>
        <rFont val="Arial"/>
        <family val="2"/>
      </rPr>
      <t>2</t>
    </r>
  </si>
  <si>
    <r>
      <t xml:space="preserve">Sveitafélagið Skagafjörður </t>
    </r>
    <r>
      <rPr>
        <b/>
        <vertAlign val="superscript"/>
        <sz val="12"/>
        <rFont val="Arial"/>
        <family val="2"/>
      </rPr>
      <t>5</t>
    </r>
  </si>
  <si>
    <r>
      <t xml:space="preserve">Vestmannaeyjar </t>
    </r>
    <r>
      <rPr>
        <b/>
        <vertAlign val="superscript"/>
        <sz val="12"/>
        <rFont val="Arial"/>
        <family val="2"/>
      </rPr>
      <t>1</t>
    </r>
  </si>
  <si>
    <r>
      <t xml:space="preserve">Ísafjarðarbær </t>
    </r>
    <r>
      <rPr>
        <b/>
        <vertAlign val="superscript"/>
        <sz val="12"/>
        <rFont val="Arial"/>
        <family val="2"/>
      </rPr>
      <t>3</t>
    </r>
  </si>
  <si>
    <r>
      <t xml:space="preserve">Mosfellsbær </t>
    </r>
    <r>
      <rPr>
        <b/>
        <vertAlign val="superscript"/>
        <sz val="12"/>
        <rFont val="Arial"/>
        <family val="2"/>
      </rPr>
      <t>4</t>
    </r>
  </si>
  <si>
    <r>
      <t xml:space="preserve">Hafnarfjarðarkaupstaður </t>
    </r>
    <r>
      <rPr>
        <b/>
        <vertAlign val="superscript"/>
        <sz val="12"/>
        <rFont val="Arial"/>
        <family val="2"/>
      </rPr>
      <t>8</t>
    </r>
  </si>
  <si>
    <r>
      <t xml:space="preserve">Akureyrarkaupstaður </t>
    </r>
    <r>
      <rPr>
        <b/>
        <vertAlign val="superscript"/>
        <sz val="12"/>
        <rFont val="Arial"/>
        <family val="2"/>
      </rPr>
      <t>9</t>
    </r>
  </si>
  <si>
    <t>Síðdegis hressing 2012</t>
  </si>
  <si>
    <t>Kostnaður fyrir 1. barn 2011 með hressingu</t>
  </si>
  <si>
    <t>Kostnaður fyrir 1. barn 2012 með hressingu</t>
  </si>
  <si>
    <t>Kostnaður fyrir 1. barn 2011 með hressingu og mat</t>
  </si>
  <si>
    <t>Kostnaður fyrir 1. barn 2012 með hressingu og mat</t>
  </si>
  <si>
    <t>Gæsla pr. klst 2012</t>
  </si>
  <si>
    <t>4/ Ekki er veittur systkinafsláttur af fyrstu 4 tímunum í hverri viku, enginn síðdegishressing</t>
  </si>
  <si>
    <r>
      <t xml:space="preserve">Sveitafélagið Árborg </t>
    </r>
    <r>
      <rPr>
        <b/>
        <vertAlign val="superscript"/>
        <sz val="12"/>
        <rFont val="Arial"/>
        <family val="2"/>
      </rPr>
      <t>10</t>
    </r>
  </si>
  <si>
    <t>10/Fyrstu 20 tímarnir kosta 5.482 kr.</t>
  </si>
  <si>
    <r>
      <t xml:space="preserve">Garðabær </t>
    </r>
    <r>
      <rPr>
        <b/>
        <vertAlign val="superscript"/>
        <sz val="12"/>
        <rFont val="Arial"/>
        <family val="2"/>
      </rPr>
      <t>6</t>
    </r>
  </si>
  <si>
    <r>
      <t xml:space="preserve">Seltjarnarneskaupstaður 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</si>
</sst>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.&quot;_-;\-* #,##0.00\ &quot;kr.&quot;_-;_-* &quot;-&quot;??\ &quot;kr.&quot;_-;_-@_-"/>
    <numFmt numFmtId="164" formatCode="0.0%"/>
    <numFmt numFmtId="165" formatCode="_-* #,##0\ &quot;kr.&quot;_-;\-* #,##0\ &quot;kr.&quot;_-;_-* &quot;-&quot;??\ &quot;kr.&quot;_-;_-@_-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FF0000"/>
      <name val="Segoe U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b/>
      <vertAlign val="superscript"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7">
    <xf numFmtId="0" fontId="0" fillId="0" borderId="0" xfId="0"/>
    <xf numFmtId="0" fontId="1" fillId="0" borderId="5" xfId="0" applyFont="1" applyFill="1" applyBorder="1"/>
    <xf numFmtId="0" fontId="5" fillId="0" borderId="0" xfId="0" applyFont="1"/>
    <xf numFmtId="0" fontId="4" fillId="0" borderId="0" xfId="0" applyFont="1"/>
    <xf numFmtId="0" fontId="8" fillId="0" borderId="0" xfId="0" applyFont="1"/>
    <xf numFmtId="14" fontId="4" fillId="0" borderId="5" xfId="0" applyNumberFormat="1" applyFont="1" applyBorder="1"/>
    <xf numFmtId="14" fontId="4" fillId="0" borderId="8" xfId="0" applyNumberFormat="1" applyFont="1" applyBorder="1"/>
    <xf numFmtId="14" fontId="4" fillId="0" borderId="12" xfId="0" applyNumberFormat="1" applyFont="1" applyBorder="1"/>
    <xf numFmtId="0" fontId="9" fillId="0" borderId="1" xfId="0" applyFont="1" applyBorder="1" applyAlignment="1">
      <alignment wrapText="1"/>
    </xf>
    <xf numFmtId="9" fontId="2" fillId="0" borderId="22" xfId="2" applyFont="1" applyFill="1" applyBorder="1" applyAlignment="1">
      <alignment horizontal="center" vertical="center" wrapText="1"/>
    </xf>
    <xf numFmtId="9" fontId="2" fillId="0" borderId="18" xfId="2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9" fontId="2" fillId="0" borderId="10" xfId="2" applyFont="1" applyFill="1" applyBorder="1" applyAlignment="1">
      <alignment horizontal="center" vertical="center" wrapText="1"/>
    </xf>
    <xf numFmtId="9" fontId="2" fillId="0" borderId="23" xfId="2" applyFont="1" applyFill="1" applyBorder="1" applyAlignment="1">
      <alignment horizontal="center" vertical="center" wrapText="1"/>
    </xf>
    <xf numFmtId="9" fontId="2" fillId="0" borderId="19" xfId="2" applyFont="1" applyFill="1" applyBorder="1" applyAlignment="1">
      <alignment horizontal="center" vertical="center" wrapText="1"/>
    </xf>
    <xf numFmtId="9" fontId="2" fillId="0" borderId="13" xfId="2" applyFont="1" applyFill="1" applyBorder="1" applyAlignment="1">
      <alignment horizontal="center" vertical="center" wrapText="1"/>
    </xf>
    <xf numFmtId="9" fontId="2" fillId="0" borderId="14" xfId="2" applyFont="1" applyFill="1" applyBorder="1" applyAlignment="1">
      <alignment horizontal="center" vertical="center" wrapText="1"/>
    </xf>
    <xf numFmtId="0" fontId="5" fillId="0" borderId="21" xfId="0" applyFont="1" applyBorder="1"/>
    <xf numFmtId="0" fontId="10" fillId="0" borderId="1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165" fontId="3" fillId="3" borderId="7" xfId="1" applyNumberFormat="1" applyFont="1" applyFill="1" applyBorder="1" applyAlignment="1">
      <alignment horizontal="center"/>
    </xf>
    <xf numFmtId="9" fontId="3" fillId="3" borderId="8" xfId="1" applyNumberFormat="1" applyFont="1" applyFill="1" applyBorder="1" applyAlignment="1">
      <alignment horizontal="center"/>
    </xf>
    <xf numFmtId="165" fontId="3" fillId="2" borderId="7" xfId="1" applyNumberFormat="1" applyFont="1" applyFill="1" applyBorder="1" applyAlignment="1">
      <alignment horizontal="center"/>
    </xf>
    <xf numFmtId="9" fontId="3" fillId="2" borderId="5" xfId="1" applyNumberFormat="1" applyFont="1" applyFill="1" applyBorder="1" applyAlignment="1">
      <alignment horizontal="center"/>
    </xf>
    <xf numFmtId="164" fontId="5" fillId="2" borderId="6" xfId="2" applyNumberFormat="1" applyFont="1" applyFill="1" applyBorder="1" applyAlignment="1">
      <alignment horizontal="center"/>
    </xf>
    <xf numFmtId="0" fontId="1" fillId="0" borderId="8" xfId="0" applyFont="1" applyFill="1" applyBorder="1"/>
    <xf numFmtId="165" fontId="3" fillId="3" borderId="10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9" fontId="3" fillId="2" borderId="8" xfId="1" applyNumberFormat="1" applyFont="1" applyFill="1" applyBorder="1" applyAlignment="1">
      <alignment horizontal="center"/>
    </xf>
    <xf numFmtId="0" fontId="1" fillId="0" borderId="12" xfId="0" applyFont="1" applyFill="1" applyBorder="1"/>
    <xf numFmtId="165" fontId="3" fillId="3" borderId="14" xfId="1" applyNumberFormat="1" applyFont="1" applyFill="1" applyBorder="1" applyAlignment="1">
      <alignment horizontal="center"/>
    </xf>
    <xf numFmtId="9" fontId="3" fillId="2" borderId="12" xfId="1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165" fontId="3" fillId="4" borderId="7" xfId="1" applyNumberFormat="1" applyFont="1" applyFill="1" applyBorder="1" applyAlignment="1">
      <alignment horizontal="center"/>
    </xf>
    <xf numFmtId="9" fontId="3" fillId="4" borderId="5" xfId="1" applyNumberFormat="1" applyFont="1" applyFill="1" applyBorder="1" applyAlignment="1">
      <alignment horizontal="center"/>
    </xf>
    <xf numFmtId="165" fontId="3" fillId="4" borderId="10" xfId="1" applyNumberFormat="1" applyFont="1" applyFill="1" applyBorder="1" applyAlignment="1">
      <alignment horizontal="center"/>
    </xf>
    <xf numFmtId="9" fontId="3" fillId="4" borderId="8" xfId="1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165" fontId="3" fillId="5" borderId="7" xfId="1" applyNumberFormat="1" applyFont="1" applyFill="1" applyBorder="1" applyAlignment="1">
      <alignment horizontal="center"/>
    </xf>
    <xf numFmtId="9" fontId="3" fillId="5" borderId="5" xfId="1" applyNumberFormat="1" applyFont="1" applyFill="1" applyBorder="1" applyAlignment="1">
      <alignment horizontal="center"/>
    </xf>
    <xf numFmtId="165" fontId="3" fillId="5" borderId="10" xfId="1" applyNumberFormat="1" applyFont="1" applyFill="1" applyBorder="1" applyAlignment="1">
      <alignment horizontal="center"/>
    </xf>
    <xf numFmtId="9" fontId="3" fillId="5" borderId="8" xfId="1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center" vertical="center" wrapText="1"/>
    </xf>
    <xf numFmtId="165" fontId="2" fillId="5" borderId="11" xfId="1" applyNumberFormat="1" applyFont="1" applyFill="1" applyBorder="1" applyAlignment="1">
      <alignment horizontal="center" vertical="center" wrapText="1"/>
    </xf>
    <xf numFmtId="165" fontId="2" fillId="5" borderId="17" xfId="1" applyNumberFormat="1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165" fontId="3" fillId="6" borderId="7" xfId="1" applyNumberFormat="1" applyFont="1" applyFill="1" applyBorder="1" applyAlignment="1">
      <alignment horizontal="center"/>
    </xf>
    <xf numFmtId="165" fontId="3" fillId="6" borderId="10" xfId="1" applyNumberFormat="1" applyFont="1" applyFill="1" applyBorder="1" applyAlignment="1">
      <alignment horizontal="center"/>
    </xf>
    <xf numFmtId="9" fontId="3" fillId="6" borderId="8" xfId="1" applyNumberFormat="1" applyFont="1" applyFill="1" applyBorder="1" applyAlignment="1">
      <alignment horizontal="center"/>
    </xf>
    <xf numFmtId="165" fontId="2" fillId="3" borderId="16" xfId="1" applyNumberFormat="1" applyFont="1" applyFill="1" applyBorder="1" applyAlignment="1">
      <alignment horizontal="center" vertical="center" wrapText="1"/>
    </xf>
    <xf numFmtId="9" fontId="3" fillId="3" borderId="5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 vertical="center" wrapText="1"/>
    </xf>
    <xf numFmtId="165" fontId="2" fillId="3" borderId="17" xfId="1" applyNumberFormat="1" applyFont="1" applyFill="1" applyBorder="1" applyAlignment="1">
      <alignment horizontal="center" vertical="center" wrapText="1"/>
    </xf>
    <xf numFmtId="165" fontId="2" fillId="6" borderId="18" xfId="1" applyNumberFormat="1" applyFont="1" applyFill="1" applyBorder="1" applyAlignment="1">
      <alignment horizontal="center" vertical="center" wrapText="1"/>
    </xf>
    <xf numFmtId="165" fontId="2" fillId="6" borderId="10" xfId="1" applyNumberFormat="1" applyFont="1" applyFill="1" applyBorder="1" applyAlignment="1">
      <alignment horizontal="center" vertical="center" wrapText="1"/>
    </xf>
    <xf numFmtId="165" fontId="2" fillId="6" borderId="19" xfId="1" applyNumberFormat="1" applyFont="1" applyFill="1" applyBorder="1" applyAlignment="1">
      <alignment horizontal="center" vertical="center" wrapText="1"/>
    </xf>
    <xf numFmtId="165" fontId="3" fillId="5" borderId="14" xfId="1" applyNumberFormat="1" applyFont="1" applyFill="1" applyBorder="1" applyAlignment="1">
      <alignment horizontal="center"/>
    </xf>
    <xf numFmtId="165" fontId="2" fillId="5" borderId="15" xfId="1" applyNumberFormat="1" applyFont="1" applyFill="1" applyBorder="1" applyAlignment="1">
      <alignment horizontal="center" vertical="center" wrapText="1"/>
    </xf>
    <xf numFmtId="9" fontId="3" fillId="5" borderId="12" xfId="1" applyNumberFormat="1" applyFont="1" applyFill="1" applyBorder="1" applyAlignment="1">
      <alignment horizontal="center"/>
    </xf>
    <xf numFmtId="165" fontId="2" fillId="3" borderId="15" xfId="1" applyNumberFormat="1" applyFont="1" applyFill="1" applyBorder="1" applyAlignment="1">
      <alignment horizontal="center" vertical="center" wrapText="1"/>
    </xf>
    <xf numFmtId="9" fontId="3" fillId="3" borderId="12" xfId="1" applyNumberFormat="1" applyFont="1" applyFill="1" applyBorder="1" applyAlignment="1">
      <alignment horizontal="center"/>
    </xf>
    <xf numFmtId="165" fontId="3" fillId="6" borderId="14" xfId="1" applyNumberFormat="1" applyFont="1" applyFill="1" applyBorder="1" applyAlignment="1">
      <alignment horizontal="center"/>
    </xf>
    <xf numFmtId="165" fontId="2" fillId="6" borderId="14" xfId="1" applyNumberFormat="1" applyFont="1" applyFill="1" applyBorder="1" applyAlignment="1">
      <alignment horizontal="center" vertical="center" wrapText="1"/>
    </xf>
    <xf numFmtId="9" fontId="3" fillId="6" borderId="12" xfId="1" applyNumberFormat="1" applyFont="1" applyFill="1" applyBorder="1" applyAlignment="1">
      <alignment horizontal="center"/>
    </xf>
    <xf numFmtId="165" fontId="3" fillId="2" borderId="20" xfId="1" applyNumberFormat="1" applyFont="1" applyFill="1" applyBorder="1" applyAlignment="1">
      <alignment horizontal="center"/>
    </xf>
    <xf numFmtId="165" fontId="3" fillId="4" borderId="20" xfId="1" applyNumberFormat="1" applyFont="1" applyFill="1" applyBorder="1" applyAlignment="1">
      <alignment horizontal="center"/>
    </xf>
    <xf numFmtId="9" fontId="3" fillId="4" borderId="12" xfId="1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right" wrapText="1"/>
    </xf>
    <xf numFmtId="0" fontId="7" fillId="0" borderId="25" xfId="0" applyFont="1" applyFill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workbookViewId="0">
      <selection activeCell="D22" sqref="D22"/>
    </sheetView>
  </sheetViews>
  <sheetFormatPr defaultRowHeight="15" x14ac:dyDescent="0.25"/>
  <cols>
    <col min="1" max="1" width="31.28515625" customWidth="1"/>
    <col min="2" max="2" width="10" customWidth="1"/>
    <col min="3" max="3" width="9.140625" customWidth="1"/>
    <col min="4" max="4" width="9.85546875" customWidth="1"/>
    <col min="5" max="6" width="11.28515625" customWidth="1"/>
    <col min="7" max="7" width="10.28515625" customWidth="1"/>
    <col min="8" max="9" width="7.85546875" bestFit="1" customWidth="1"/>
    <col min="10" max="10" width="9.7109375" customWidth="1"/>
    <col min="11" max="12" width="12.140625" customWidth="1"/>
    <col min="13" max="13" width="9.5703125" bestFit="1" customWidth="1"/>
    <col min="14" max="15" width="12.140625" customWidth="1"/>
    <col min="16" max="16" width="9.7109375" customWidth="1"/>
    <col min="19" max="19" width="10.42578125" customWidth="1"/>
    <col min="20" max="20" width="7.140625" customWidth="1"/>
  </cols>
  <sheetData>
    <row r="1" spans="1:20" ht="78.75" customHeight="1" thickBot="1" x14ac:dyDescent="0.3">
      <c r="A1" s="18" t="s">
        <v>1</v>
      </c>
      <c r="B1" s="43" t="s">
        <v>17</v>
      </c>
      <c r="C1" s="43" t="s">
        <v>19</v>
      </c>
      <c r="D1" s="44" t="s">
        <v>18</v>
      </c>
      <c r="E1" s="19" t="s">
        <v>21</v>
      </c>
      <c r="F1" s="19" t="s">
        <v>33</v>
      </c>
      <c r="G1" s="20" t="s">
        <v>18</v>
      </c>
      <c r="H1" s="52" t="s">
        <v>22</v>
      </c>
      <c r="I1" s="52" t="s">
        <v>38</v>
      </c>
      <c r="J1" s="53" t="s">
        <v>18</v>
      </c>
      <c r="K1" s="21" t="s">
        <v>34</v>
      </c>
      <c r="L1" s="21" t="s">
        <v>35</v>
      </c>
      <c r="M1" s="22" t="s">
        <v>18</v>
      </c>
      <c r="N1" s="37" t="s">
        <v>36</v>
      </c>
      <c r="O1" s="37" t="s">
        <v>37</v>
      </c>
      <c r="P1" s="38" t="s">
        <v>18</v>
      </c>
      <c r="Q1" s="23" t="s">
        <v>23</v>
      </c>
      <c r="R1" s="24" t="s">
        <v>24</v>
      </c>
      <c r="S1" s="8" t="s">
        <v>11</v>
      </c>
      <c r="T1" s="2"/>
    </row>
    <row r="2" spans="1:20" ht="18.75" x14ac:dyDescent="0.25">
      <c r="A2" s="1" t="s">
        <v>25</v>
      </c>
      <c r="B2" s="45">
        <f>5500/21</f>
        <v>261.90476190476193</v>
      </c>
      <c r="C2" s="49">
        <f>6200/21</f>
        <v>295.23809523809524</v>
      </c>
      <c r="D2" s="46">
        <f>(C2-B2)/B2</f>
        <v>0.12727272727272718</v>
      </c>
      <c r="E2" s="25">
        <f>2900/21</f>
        <v>138.0952380952381</v>
      </c>
      <c r="F2" s="57">
        <f>3265/21</f>
        <v>155.47619047619048</v>
      </c>
      <c r="G2" s="58">
        <f>(F2-E2)/E2</f>
        <v>0.12586206896551722</v>
      </c>
      <c r="H2" s="54">
        <f>10040/63</f>
        <v>159.36507936507937</v>
      </c>
      <c r="I2" s="61">
        <f>11300/63</f>
        <v>179.36507936507937</v>
      </c>
      <c r="J2" s="56">
        <f t="shared" ref="J2:J16" si="0">(I2-H2)/H2</f>
        <v>0.12549800796812749</v>
      </c>
      <c r="K2" s="27">
        <f>E2*21+H2*63</f>
        <v>12940</v>
      </c>
      <c r="L2" s="27">
        <f>F2*21+I2*63</f>
        <v>14565</v>
      </c>
      <c r="M2" s="28">
        <f>(L2-K2)/K2</f>
        <v>0.12557959814528594</v>
      </c>
      <c r="N2" s="39">
        <f>B2*21+E2*21+H2*63</f>
        <v>18440</v>
      </c>
      <c r="O2" s="39">
        <f>C2*21+F2*21+I2*63</f>
        <v>20765</v>
      </c>
      <c r="P2" s="40">
        <f>(O2-N2)/N2</f>
        <v>0.12608459869848157</v>
      </c>
      <c r="Q2" s="9">
        <v>0.75</v>
      </c>
      <c r="R2" s="10">
        <v>1</v>
      </c>
      <c r="S2" s="5">
        <v>40940</v>
      </c>
      <c r="T2" s="29">
        <f>+(L5-L2)/L2</f>
        <v>0.51967044284243047</v>
      </c>
    </row>
    <row r="3" spans="1:20" ht="15.75" x14ac:dyDescent="0.25">
      <c r="A3" s="30" t="s">
        <v>2</v>
      </c>
      <c r="B3" s="47">
        <v>350</v>
      </c>
      <c r="C3" s="50">
        <v>395</v>
      </c>
      <c r="D3" s="48">
        <f>(C3-B3)/B3</f>
        <v>0.12857142857142856</v>
      </c>
      <c r="E3" s="31">
        <v>125</v>
      </c>
      <c r="F3" s="59">
        <v>125</v>
      </c>
      <c r="G3" s="26">
        <f>(F3-E3)/E3</f>
        <v>0</v>
      </c>
      <c r="H3" s="55">
        <f>16500/63</f>
        <v>261.90476190476193</v>
      </c>
      <c r="I3" s="62">
        <f>17325/63</f>
        <v>275</v>
      </c>
      <c r="J3" s="56">
        <f>(I3-H3)/H3</f>
        <v>4.9999999999999913E-2</v>
      </c>
      <c r="K3" s="27">
        <f t="shared" ref="K3:K16" si="1">E3*21+H3*63</f>
        <v>19125</v>
      </c>
      <c r="L3" s="27">
        <f t="shared" ref="L3:L16" si="2">F3*21+I3*63</f>
        <v>19950</v>
      </c>
      <c r="M3" s="33">
        <f>(L3-K3)/K3</f>
        <v>4.3137254901960784E-2</v>
      </c>
      <c r="N3" s="39">
        <f t="shared" ref="N3:N16" si="3">B3*21+E3*21+H3*63</f>
        <v>26475</v>
      </c>
      <c r="O3" s="39">
        <f t="shared" ref="O3:O16" si="4">C3*21+F3*21+I3*63</f>
        <v>28245</v>
      </c>
      <c r="P3" s="42">
        <f>(O3-N3)/N3</f>
        <v>6.6855524079320119E-2</v>
      </c>
      <c r="Q3" s="11">
        <v>0.5</v>
      </c>
      <c r="R3" s="12">
        <v>0.75</v>
      </c>
      <c r="S3" s="6">
        <v>40909</v>
      </c>
      <c r="T3" s="2"/>
    </row>
    <row r="4" spans="1:20" ht="18.75" x14ac:dyDescent="0.25">
      <c r="A4" s="30" t="s">
        <v>31</v>
      </c>
      <c r="B4" s="47">
        <v>300</v>
      </c>
      <c r="C4" s="50">
        <v>375</v>
      </c>
      <c r="D4" s="48">
        <f>(C4-B4)/B4</f>
        <v>0.25</v>
      </c>
      <c r="E4" s="31">
        <v>150</v>
      </c>
      <c r="F4" s="59">
        <v>190</v>
      </c>
      <c r="G4" s="26">
        <f>(F4-E4)/E4</f>
        <v>0.26666666666666666</v>
      </c>
      <c r="H4" s="55">
        <v>223</v>
      </c>
      <c r="I4" s="62">
        <f>16500/63</f>
        <v>261.90476190476193</v>
      </c>
      <c r="J4" s="56">
        <f>(I4-H4)/H4</f>
        <v>0.17446081571642119</v>
      </c>
      <c r="K4" s="27">
        <f t="shared" si="1"/>
        <v>17199</v>
      </c>
      <c r="L4" s="27">
        <f t="shared" si="2"/>
        <v>20490</v>
      </c>
      <c r="M4" s="33">
        <f>(L4-K4)/K4</f>
        <v>0.19134833420547706</v>
      </c>
      <c r="N4" s="39">
        <f t="shared" si="3"/>
        <v>23499</v>
      </c>
      <c r="O4" s="39">
        <f t="shared" si="4"/>
        <v>28365</v>
      </c>
      <c r="P4" s="42">
        <f>(O4-N4)/N4</f>
        <v>0.20707264138899528</v>
      </c>
      <c r="Q4" s="11">
        <v>0.5</v>
      </c>
      <c r="R4" s="12">
        <v>0.75</v>
      </c>
      <c r="S4" s="6">
        <v>40909</v>
      </c>
      <c r="T4" s="2"/>
    </row>
    <row r="5" spans="1:20" ht="18.75" x14ac:dyDescent="0.25">
      <c r="A5" s="30" t="s">
        <v>32</v>
      </c>
      <c r="B5" s="47">
        <v>307</v>
      </c>
      <c r="C5" s="51">
        <v>350</v>
      </c>
      <c r="D5" s="48">
        <f>(C5-B5)/B5</f>
        <v>0.14006514657980457</v>
      </c>
      <c r="E5" s="31">
        <v>100</v>
      </c>
      <c r="F5" s="60">
        <v>112</v>
      </c>
      <c r="G5" s="26">
        <f>(F5-E5)/E5</f>
        <v>0.12</v>
      </c>
      <c r="H5" s="55">
        <v>280</v>
      </c>
      <c r="I5" s="63">
        <v>314</v>
      </c>
      <c r="J5" s="56">
        <f>(I5-H5)/H5</f>
        <v>0.12142857142857143</v>
      </c>
      <c r="K5" s="27">
        <f t="shared" si="1"/>
        <v>19740</v>
      </c>
      <c r="L5" s="27">
        <f t="shared" si="2"/>
        <v>22134</v>
      </c>
      <c r="M5" s="33">
        <f>(L5-K5)/K5</f>
        <v>0.12127659574468085</v>
      </c>
      <c r="N5" s="39">
        <f t="shared" si="3"/>
        <v>26187</v>
      </c>
      <c r="O5" s="39">
        <f t="shared" si="4"/>
        <v>29484</v>
      </c>
      <c r="P5" s="42">
        <f>(O5-N5)/N5</f>
        <v>0.12590216519647154</v>
      </c>
      <c r="Q5" s="13">
        <v>0.3</v>
      </c>
      <c r="R5" s="14">
        <v>0.6</v>
      </c>
      <c r="S5" s="6">
        <v>40909</v>
      </c>
      <c r="T5" s="2"/>
    </row>
    <row r="6" spans="1:20" ht="18.75" x14ac:dyDescent="0.25">
      <c r="A6" s="30" t="s">
        <v>26</v>
      </c>
      <c r="B6" s="47">
        <v>250</v>
      </c>
      <c r="C6" s="50">
        <v>275</v>
      </c>
      <c r="D6" s="48">
        <f t="shared" ref="D6:D16" si="5">(C6-B6)/B6</f>
        <v>0.1</v>
      </c>
      <c r="E6" s="31">
        <v>125</v>
      </c>
      <c r="F6" s="59">
        <v>130</v>
      </c>
      <c r="G6" s="26">
        <f t="shared" ref="G6:G16" si="6">(F6-E6)/E6</f>
        <v>0.04</v>
      </c>
      <c r="H6" s="55">
        <f>14800/63</f>
        <v>234.92063492063491</v>
      </c>
      <c r="I6" s="62">
        <f>15500/63</f>
        <v>246.03174603174602</v>
      </c>
      <c r="J6" s="56">
        <f t="shared" si="0"/>
        <v>4.7297297297297314E-2</v>
      </c>
      <c r="K6" s="27">
        <v>14800</v>
      </c>
      <c r="L6" s="27">
        <v>15500</v>
      </c>
      <c r="M6" s="33">
        <f t="shared" ref="M6:M16" si="7">(L6-K6)/K6</f>
        <v>4.72972972972973E-2</v>
      </c>
      <c r="N6" s="39">
        <f>B6*21+H6*63</f>
        <v>20050</v>
      </c>
      <c r="O6" s="39">
        <f>C6*21+I6*63</f>
        <v>21275</v>
      </c>
      <c r="P6" s="42">
        <f t="shared" ref="P6" si="8">(O6-N6)/N6</f>
        <v>6.1097256857855359E-2</v>
      </c>
      <c r="Q6" s="11">
        <v>0.5</v>
      </c>
      <c r="R6" s="12">
        <v>1</v>
      </c>
      <c r="S6" s="6">
        <v>40909</v>
      </c>
      <c r="T6" s="2"/>
    </row>
    <row r="7" spans="1:20" ht="18.75" x14ac:dyDescent="0.25">
      <c r="A7" s="30" t="s">
        <v>42</v>
      </c>
      <c r="B7" s="47">
        <v>428</v>
      </c>
      <c r="C7" s="50">
        <v>428</v>
      </c>
      <c r="D7" s="48">
        <f t="shared" ref="D7:D12" si="9">(C7-B7)/B7</f>
        <v>0</v>
      </c>
      <c r="E7" s="31">
        <v>136</v>
      </c>
      <c r="F7" s="59">
        <v>136</v>
      </c>
      <c r="G7" s="26">
        <f>(F7-E7)/E7</f>
        <v>0</v>
      </c>
      <c r="H7" s="55">
        <f>19250/63</f>
        <v>305.55555555555554</v>
      </c>
      <c r="I7" s="62">
        <f>20200/63</f>
        <v>320.63492063492066</v>
      </c>
      <c r="J7" s="56">
        <f t="shared" ref="J7:J12" si="10">(I7-H7)/H7</f>
        <v>4.9350649350649478E-2</v>
      </c>
      <c r="K7" s="27">
        <f t="shared" si="1"/>
        <v>22106</v>
      </c>
      <c r="L7" s="27">
        <f t="shared" si="2"/>
        <v>23056</v>
      </c>
      <c r="M7" s="33">
        <f t="shared" ref="M7:M12" si="11">(L7-K7)/K7</f>
        <v>4.2974757984257671E-2</v>
      </c>
      <c r="N7" s="39">
        <f t="shared" si="3"/>
        <v>31094</v>
      </c>
      <c r="O7" s="39">
        <f t="shared" si="4"/>
        <v>32044</v>
      </c>
      <c r="P7" s="42">
        <f t="shared" ref="P7:P12" si="12">(O7-N7)/N7</f>
        <v>3.0552518170708174E-2</v>
      </c>
      <c r="Q7" s="11">
        <v>0.5</v>
      </c>
      <c r="R7" s="12">
        <v>0.5</v>
      </c>
      <c r="S7" s="6">
        <v>40909</v>
      </c>
      <c r="T7" s="2"/>
    </row>
    <row r="8" spans="1:20" ht="18.75" x14ac:dyDescent="0.25">
      <c r="A8" s="30" t="s">
        <v>30</v>
      </c>
      <c r="B8" s="47">
        <v>275</v>
      </c>
      <c r="C8" s="50">
        <v>310</v>
      </c>
      <c r="D8" s="48">
        <f t="shared" si="9"/>
        <v>0.12727272727272726</v>
      </c>
      <c r="E8" s="31"/>
      <c r="F8" s="59"/>
      <c r="G8" s="26"/>
      <c r="H8" s="55">
        <v>246</v>
      </c>
      <c r="I8" s="62">
        <v>275</v>
      </c>
      <c r="J8" s="56">
        <f t="shared" si="10"/>
        <v>0.11788617886178862</v>
      </c>
      <c r="K8" s="27">
        <f t="shared" si="1"/>
        <v>15498</v>
      </c>
      <c r="L8" s="27">
        <f t="shared" si="2"/>
        <v>17325</v>
      </c>
      <c r="M8" s="33">
        <f t="shared" si="11"/>
        <v>0.11788617886178862</v>
      </c>
      <c r="N8" s="39">
        <f t="shared" si="3"/>
        <v>21273</v>
      </c>
      <c r="O8" s="39">
        <f t="shared" si="4"/>
        <v>23835</v>
      </c>
      <c r="P8" s="42">
        <f t="shared" si="12"/>
        <v>0.12043435340572557</v>
      </c>
      <c r="Q8" s="11">
        <v>0.5</v>
      </c>
      <c r="R8" s="12">
        <v>0.5</v>
      </c>
      <c r="S8" s="6">
        <v>40909</v>
      </c>
      <c r="T8" s="2"/>
    </row>
    <row r="9" spans="1:20" ht="18.75" x14ac:dyDescent="0.25">
      <c r="A9" s="30" t="s">
        <v>40</v>
      </c>
      <c r="B9" s="47">
        <v>286</v>
      </c>
      <c r="C9" s="50">
        <v>306</v>
      </c>
      <c r="D9" s="48">
        <f t="shared" si="9"/>
        <v>6.9930069930069935E-2</v>
      </c>
      <c r="E9" s="31">
        <v>114</v>
      </c>
      <c r="F9" s="59">
        <v>120</v>
      </c>
      <c r="G9" s="26">
        <f>(F9-E9)/E9</f>
        <v>5.2631578947368418E-2</v>
      </c>
      <c r="H9" s="55">
        <v>217</v>
      </c>
      <c r="I9" s="62">
        <v>228</v>
      </c>
      <c r="J9" s="56">
        <f t="shared" si="10"/>
        <v>5.0691244239631339E-2</v>
      </c>
      <c r="K9" s="27">
        <f>E9*21+H9*43+5221</f>
        <v>16946</v>
      </c>
      <c r="L9" s="27">
        <f>F9*21+I9*43+5482</f>
        <v>17806</v>
      </c>
      <c r="M9" s="33">
        <f t="shared" si="11"/>
        <v>5.0749439395727604E-2</v>
      </c>
      <c r="N9" s="39">
        <f t="shared" si="3"/>
        <v>22071</v>
      </c>
      <c r="O9" s="39">
        <f>C9*21+F9*21+I9*43+5482</f>
        <v>24232</v>
      </c>
      <c r="P9" s="42">
        <f t="shared" si="12"/>
        <v>9.7911286303293918E-2</v>
      </c>
      <c r="Q9" s="11">
        <v>0.25</v>
      </c>
      <c r="R9" s="12">
        <v>1</v>
      </c>
      <c r="S9" s="6">
        <v>40909</v>
      </c>
      <c r="T9" s="2"/>
    </row>
    <row r="10" spans="1:20" ht="15.75" x14ac:dyDescent="0.25">
      <c r="A10" s="30" t="s">
        <v>0</v>
      </c>
      <c r="B10" s="47">
        <v>279</v>
      </c>
      <c r="C10" s="50">
        <v>300</v>
      </c>
      <c r="D10" s="48">
        <f t="shared" si="9"/>
        <v>7.5268817204301078E-2</v>
      </c>
      <c r="E10" s="31">
        <v>91</v>
      </c>
      <c r="F10" s="59">
        <v>98</v>
      </c>
      <c r="G10" s="26">
        <f>(F10-E10)/E10</f>
        <v>7.6923076923076927E-2</v>
      </c>
      <c r="H10" s="55">
        <v>227</v>
      </c>
      <c r="I10" s="62">
        <v>227</v>
      </c>
      <c r="J10" s="56">
        <f t="shared" si="10"/>
        <v>0</v>
      </c>
      <c r="K10" s="27">
        <f t="shared" si="1"/>
        <v>16212</v>
      </c>
      <c r="L10" s="27">
        <f t="shared" si="2"/>
        <v>16359</v>
      </c>
      <c r="M10" s="33">
        <f t="shared" si="11"/>
        <v>9.0673575129533671E-3</v>
      </c>
      <c r="N10" s="39">
        <f t="shared" si="3"/>
        <v>22071</v>
      </c>
      <c r="O10" s="39">
        <f t="shared" si="4"/>
        <v>22659</v>
      </c>
      <c r="P10" s="42">
        <f t="shared" si="12"/>
        <v>2.6641294005708849E-2</v>
      </c>
      <c r="Q10" s="11">
        <v>0.5</v>
      </c>
      <c r="R10" s="12">
        <v>0.75</v>
      </c>
      <c r="S10" s="6">
        <v>40848</v>
      </c>
      <c r="T10" s="2"/>
    </row>
    <row r="11" spans="1:20" ht="18.75" x14ac:dyDescent="0.25">
      <c r="A11" s="30" t="s">
        <v>43</v>
      </c>
      <c r="B11" s="47">
        <v>355</v>
      </c>
      <c r="C11" s="50">
        <v>365</v>
      </c>
      <c r="D11" s="48">
        <f t="shared" si="9"/>
        <v>2.8169014084507043E-2</v>
      </c>
      <c r="E11" s="31">
        <f>3078/21</f>
        <v>146.57142857142858</v>
      </c>
      <c r="F11" s="59">
        <f>3078/21</f>
        <v>146.57142857142858</v>
      </c>
      <c r="G11" s="26">
        <f>(F11-E11)/E11</f>
        <v>0</v>
      </c>
      <c r="H11" s="55">
        <f>16478/63</f>
        <v>261.55555555555554</v>
      </c>
      <c r="I11" s="62">
        <f>16478/63</f>
        <v>261.55555555555554</v>
      </c>
      <c r="J11" s="56">
        <f t="shared" si="10"/>
        <v>0</v>
      </c>
      <c r="K11" s="27">
        <f t="shared" si="1"/>
        <v>19556</v>
      </c>
      <c r="L11" s="27">
        <f t="shared" si="2"/>
        <v>19556</v>
      </c>
      <c r="M11" s="33">
        <f t="shared" si="11"/>
        <v>0</v>
      </c>
      <c r="N11" s="39">
        <f t="shared" si="3"/>
        <v>27011</v>
      </c>
      <c r="O11" s="39">
        <f t="shared" si="4"/>
        <v>27221</v>
      </c>
      <c r="P11" s="42">
        <f t="shared" si="12"/>
        <v>7.7746103439339529E-3</v>
      </c>
      <c r="Q11" s="11">
        <v>0.5</v>
      </c>
      <c r="R11" s="12">
        <v>1</v>
      </c>
      <c r="S11" s="6">
        <v>40909</v>
      </c>
      <c r="T11" s="2"/>
    </row>
    <row r="12" spans="1:20" ht="18.75" x14ac:dyDescent="0.25">
      <c r="A12" s="30" t="s">
        <v>28</v>
      </c>
      <c r="B12" s="47">
        <v>365</v>
      </c>
      <c r="C12" s="50">
        <v>383</v>
      </c>
      <c r="D12" s="48">
        <f t="shared" si="9"/>
        <v>4.9315068493150684E-2</v>
      </c>
      <c r="E12" s="31">
        <f>2161/21</f>
        <v>102.9047619047619</v>
      </c>
      <c r="F12" s="59">
        <f>2273/21</f>
        <v>108.23809523809524</v>
      </c>
      <c r="G12" s="26">
        <f>(F12-E12)/E12</f>
        <v>5.1827857473392046E-2</v>
      </c>
      <c r="H12" s="55">
        <f>10054/63</f>
        <v>159.5873015873016</v>
      </c>
      <c r="I12" s="62">
        <f>10576/63</f>
        <v>167.87301587301587</v>
      </c>
      <c r="J12" s="56">
        <f t="shared" si="10"/>
        <v>5.19196339765267E-2</v>
      </c>
      <c r="K12" s="27">
        <f t="shared" si="1"/>
        <v>12215</v>
      </c>
      <c r="L12" s="27">
        <f t="shared" si="2"/>
        <v>12849</v>
      </c>
      <c r="M12" s="33">
        <f t="shared" si="11"/>
        <v>5.1903397462136715E-2</v>
      </c>
      <c r="N12" s="39">
        <f t="shared" si="3"/>
        <v>19880</v>
      </c>
      <c r="O12" s="39">
        <f t="shared" si="4"/>
        <v>20892</v>
      </c>
      <c r="P12" s="42">
        <f t="shared" si="12"/>
        <v>5.0905432595573438E-2</v>
      </c>
      <c r="Q12" s="11">
        <v>0.5</v>
      </c>
      <c r="R12" s="12">
        <v>1</v>
      </c>
      <c r="S12" s="6">
        <v>40940</v>
      </c>
      <c r="T12" s="2"/>
    </row>
    <row r="13" spans="1:20" ht="18.75" x14ac:dyDescent="0.25">
      <c r="A13" s="30" t="s">
        <v>27</v>
      </c>
      <c r="B13" s="47">
        <v>231</v>
      </c>
      <c r="C13" s="50">
        <v>261</v>
      </c>
      <c r="D13" s="48">
        <f t="shared" si="5"/>
        <v>0.12987012987012986</v>
      </c>
      <c r="E13" s="31">
        <v>110</v>
      </c>
      <c r="F13" s="59">
        <v>124</v>
      </c>
      <c r="G13" s="26">
        <f t="shared" si="6"/>
        <v>0.12727272727272726</v>
      </c>
      <c r="H13" s="55">
        <v>170</v>
      </c>
      <c r="I13" s="62">
        <v>192</v>
      </c>
      <c r="J13" s="56">
        <f t="shared" si="0"/>
        <v>0.12941176470588237</v>
      </c>
      <c r="K13" s="27">
        <f t="shared" si="1"/>
        <v>13020</v>
      </c>
      <c r="L13" s="27">
        <f t="shared" si="2"/>
        <v>14700</v>
      </c>
      <c r="M13" s="33">
        <f t="shared" si="7"/>
        <v>0.12903225806451613</v>
      </c>
      <c r="N13" s="39">
        <f t="shared" si="3"/>
        <v>17871</v>
      </c>
      <c r="O13" s="39">
        <f t="shared" si="4"/>
        <v>20181</v>
      </c>
      <c r="P13" s="42">
        <f t="shared" ref="P13:P14" si="13">(O13-N13)/N13</f>
        <v>0.12925969447708577</v>
      </c>
      <c r="Q13" s="11">
        <v>0.5</v>
      </c>
      <c r="R13" s="12">
        <v>1</v>
      </c>
      <c r="S13" s="6">
        <v>40940</v>
      </c>
      <c r="T13" s="2"/>
    </row>
    <row r="14" spans="1:20" ht="18.75" x14ac:dyDescent="0.25">
      <c r="A14" s="30" t="s">
        <v>29</v>
      </c>
      <c r="B14" s="47">
        <v>412</v>
      </c>
      <c r="C14" s="50">
        <v>412</v>
      </c>
      <c r="D14" s="48">
        <f t="shared" si="5"/>
        <v>0</v>
      </c>
      <c r="E14" s="31">
        <v>156</v>
      </c>
      <c r="F14" s="59">
        <v>164</v>
      </c>
      <c r="G14" s="26">
        <f t="shared" si="6"/>
        <v>5.128205128205128E-2</v>
      </c>
      <c r="H14" s="55">
        <f>17449/63</f>
        <v>276.96825396825398</v>
      </c>
      <c r="I14" s="62">
        <v>344</v>
      </c>
      <c r="J14" s="56">
        <f t="shared" si="0"/>
        <v>0.24201959997707601</v>
      </c>
      <c r="K14" s="27">
        <f t="shared" si="1"/>
        <v>20725</v>
      </c>
      <c r="L14" s="27">
        <f>F14*21+17449</f>
        <v>20893</v>
      </c>
      <c r="M14" s="33">
        <f t="shared" si="7"/>
        <v>8.1061519903498185E-3</v>
      </c>
      <c r="N14" s="39">
        <f t="shared" si="3"/>
        <v>29377</v>
      </c>
      <c r="O14" s="39">
        <f>C14*21+F14*21+17449</f>
        <v>29545</v>
      </c>
      <c r="P14" s="42">
        <f t="shared" si="13"/>
        <v>5.7187595738162509E-3</v>
      </c>
      <c r="Q14" s="11">
        <v>0.3</v>
      </c>
      <c r="R14" s="12">
        <v>1</v>
      </c>
      <c r="S14" s="6">
        <v>40909</v>
      </c>
      <c r="T14" s="2"/>
    </row>
    <row r="15" spans="1:20" ht="15.75" x14ac:dyDescent="0.25">
      <c r="A15" s="30" t="s">
        <v>3</v>
      </c>
      <c r="B15" s="47">
        <v>414</v>
      </c>
      <c r="C15" s="50">
        <v>435</v>
      </c>
      <c r="D15" s="48">
        <f>(C15-B15)/B15</f>
        <v>5.0724637681159424E-2</v>
      </c>
      <c r="E15" s="31">
        <v>174</v>
      </c>
      <c r="F15" s="59">
        <v>140</v>
      </c>
      <c r="G15" s="26">
        <f>(F15-E15)/E15</f>
        <v>-0.19540229885057472</v>
      </c>
      <c r="H15" s="55">
        <v>168</v>
      </c>
      <c r="I15" s="62">
        <v>210</v>
      </c>
      <c r="J15" s="56">
        <f>(I15-H15)/H15</f>
        <v>0.25</v>
      </c>
      <c r="K15" s="32">
        <f t="shared" si="1"/>
        <v>14238</v>
      </c>
      <c r="L15" s="32">
        <f t="shared" si="2"/>
        <v>16170</v>
      </c>
      <c r="M15" s="33">
        <f>(L15-K15)/K15</f>
        <v>0.13569321533923304</v>
      </c>
      <c r="N15" s="41">
        <f t="shared" si="3"/>
        <v>22932</v>
      </c>
      <c r="O15" s="41">
        <f t="shared" si="4"/>
        <v>25305</v>
      </c>
      <c r="P15" s="42">
        <f>(O15-N15)/N15</f>
        <v>0.10347985347985347</v>
      </c>
      <c r="Q15" s="11">
        <v>0.25</v>
      </c>
      <c r="R15" s="12">
        <v>0.5</v>
      </c>
      <c r="S15" s="6">
        <v>40909</v>
      </c>
      <c r="T15" s="2"/>
    </row>
    <row r="16" spans="1:20" ht="16.5" thickBot="1" x14ac:dyDescent="0.3">
      <c r="A16" s="34" t="s">
        <v>14</v>
      </c>
      <c r="B16" s="64">
        <v>425</v>
      </c>
      <c r="C16" s="65">
        <v>425</v>
      </c>
      <c r="D16" s="66">
        <f t="shared" si="5"/>
        <v>0</v>
      </c>
      <c r="E16" s="35">
        <v>100</v>
      </c>
      <c r="F16" s="67">
        <v>100</v>
      </c>
      <c r="G16" s="68">
        <f t="shared" si="6"/>
        <v>0</v>
      </c>
      <c r="H16" s="69">
        <f>10000/63</f>
        <v>158.73015873015873</v>
      </c>
      <c r="I16" s="70">
        <v>170</v>
      </c>
      <c r="J16" s="71">
        <f t="shared" si="0"/>
        <v>7.0999999999999966E-2</v>
      </c>
      <c r="K16" s="72">
        <f t="shared" si="1"/>
        <v>12100</v>
      </c>
      <c r="L16" s="72">
        <f t="shared" si="2"/>
        <v>12810</v>
      </c>
      <c r="M16" s="36">
        <f t="shared" si="7"/>
        <v>5.8677685950413221E-2</v>
      </c>
      <c r="N16" s="73">
        <f t="shared" si="3"/>
        <v>21025</v>
      </c>
      <c r="O16" s="73">
        <f t="shared" si="4"/>
        <v>21735</v>
      </c>
      <c r="P16" s="74">
        <f t="shared" ref="P16" si="14">(O16-N16)/N16</f>
        <v>3.376932223543401E-2</v>
      </c>
      <c r="Q16" s="15">
        <v>0.25</v>
      </c>
      <c r="R16" s="16">
        <v>0.25</v>
      </c>
      <c r="S16" s="7">
        <v>40909</v>
      </c>
      <c r="T16" s="2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3" t="s">
        <v>4</v>
      </c>
      <c r="B18" s="3"/>
      <c r="C18" s="3"/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3" t="s">
        <v>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3" t="s">
        <v>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3" t="s">
        <v>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3" t="s">
        <v>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3" t="s">
        <v>13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3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3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3" t="s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3" t="s">
        <v>16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3" t="s">
        <v>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3" t="s">
        <v>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3" t="s">
        <v>41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6.5" x14ac:dyDescent="0.3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thickBo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8" x14ac:dyDescent="0.25">
      <c r="A36" s="75" t="s">
        <v>20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17"/>
      <c r="T36" s="2"/>
    </row>
  </sheetData>
  <mergeCells count="1">
    <mergeCell ref="A36:R36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Samsett fríst11-12</vt:lpstr>
      <vt:lpstr>'Samsett fríst11-12'!Print_Area</vt:lpstr>
    </vt:vector>
  </TitlesOfParts>
  <Company>ASÍ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Sveinbjarnardóttir</dc:creator>
  <cp:lastModifiedBy>snorrimar</cp:lastModifiedBy>
  <cp:lastPrinted>2012-01-10T14:32:00Z</cp:lastPrinted>
  <dcterms:created xsi:type="dcterms:W3CDTF">2009-01-27T14:40:34Z</dcterms:created>
  <dcterms:modified xsi:type="dcterms:W3CDTF">2012-01-16T11:26:59Z</dcterms:modified>
</cp:coreProperties>
</file>