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fla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Ester Sveinbjarnard?ttir</author>
  </authors>
  <commentList>
    <comment ref="H19" authorId="0">
      <text>
        <r>
          <rPr>
            <b/>
            <sz val="8"/>
            <rFont val="Tahoma"/>
            <family val="0"/>
          </rPr>
          <t>Ester Sveinbjarnardóttir:</t>
        </r>
        <r>
          <rPr>
            <sz val="8"/>
            <rFont val="Tahoma"/>
            <family val="0"/>
          </rPr>
          <t xml:space="preserve">
160g</t>
        </r>
      </text>
    </comment>
    <comment ref="D20" authorId="0">
      <text>
        <r>
          <rPr>
            <b/>
            <sz val="8"/>
            <rFont val="Tahoma"/>
            <family val="0"/>
          </rPr>
          <t>Ester Sveinbjarnardóttir:</t>
        </r>
        <r>
          <rPr>
            <sz val="8"/>
            <rFont val="Tahoma"/>
            <family val="0"/>
          </rPr>
          <t xml:space="preserve">
175 g</t>
        </r>
      </text>
    </comment>
    <comment ref="F20" authorId="0">
      <text>
        <r>
          <rPr>
            <b/>
            <sz val="8"/>
            <rFont val="Tahoma"/>
            <family val="0"/>
          </rPr>
          <t>Ester Sveinbjarnardóttir:</t>
        </r>
        <r>
          <rPr>
            <sz val="8"/>
            <rFont val="Tahoma"/>
            <family val="0"/>
          </rPr>
          <t xml:space="preserve">
160 g
</t>
        </r>
      </text>
    </comment>
    <comment ref="G20" authorId="0">
      <text>
        <r>
          <rPr>
            <b/>
            <sz val="8"/>
            <rFont val="Tahoma"/>
            <family val="0"/>
          </rPr>
          <t>Ester Sveinbjarnardóttir:</t>
        </r>
        <r>
          <rPr>
            <sz val="8"/>
            <rFont val="Tahoma"/>
            <family val="0"/>
          </rPr>
          <t xml:space="preserve">
160 g</t>
        </r>
      </text>
    </comment>
  </commentList>
</comments>
</file>

<file path=xl/sharedStrings.xml><?xml version="1.0" encoding="utf-8"?>
<sst xmlns="http://schemas.openxmlformats.org/spreadsheetml/2006/main" count="105" uniqueCount="60">
  <si>
    <t>Alí Hamborgarhryggur beinlaus, kg</t>
  </si>
  <si>
    <t>Nýmjólk 1 l</t>
  </si>
  <si>
    <t>Frón Vanilluhringir 300 g</t>
  </si>
  <si>
    <t>Frón Súkkulaðibitakökur 300 g</t>
  </si>
  <si>
    <t>Nóa Konfektkassi nr. 7 - 470 g</t>
  </si>
  <si>
    <t>Linda Konfektkassi 460 g</t>
  </si>
  <si>
    <t>Frostnar vörur</t>
  </si>
  <si>
    <t>Drykkjarvörur</t>
  </si>
  <si>
    <t>Grænmeti og ávextir</t>
  </si>
  <si>
    <t>Epli rauð, per kg.</t>
  </si>
  <si>
    <t>Þykkvabæjar Skyndikartöflur forsoðnar 1 kg</t>
  </si>
  <si>
    <t>KEA Hamborgarhryggur m/beini kg</t>
  </si>
  <si>
    <t>Alí Hamborgarhryggur m/beini, kg</t>
  </si>
  <si>
    <t>ORA Jólasíld 630 g</t>
  </si>
  <si>
    <t>Lægsta verð</t>
  </si>
  <si>
    <t>BÓNUS              Akureyri</t>
  </si>
  <si>
    <t>Munur á hæsta og lægsta</t>
  </si>
  <si>
    <t>em</t>
  </si>
  <si>
    <t>e</t>
  </si>
  <si>
    <t>Hæsta verð</t>
  </si>
  <si>
    <t>Meðaltalsverð</t>
  </si>
  <si>
    <t xml:space="preserve">e </t>
  </si>
  <si>
    <t>Kristjáns Laufabrauð - steikt  15 stk</t>
  </si>
  <si>
    <t>Brauð, kökur og konfekt</t>
  </si>
  <si>
    <t>Verðkönnun ASÍ í matvöruverslunum                                                   16. desember 2009</t>
  </si>
  <si>
    <t>KRÓNAN    Bíldshöfða</t>
  </si>
  <si>
    <t>NETTO               Hverafold</t>
  </si>
  <si>
    <t>Nóatún Grafarholti</t>
  </si>
  <si>
    <t>Samkaup - Úrval  Miðvangi 41</t>
  </si>
  <si>
    <t>Kostur             Dalvegi</t>
  </si>
  <si>
    <t>Klementínur, per kg.</t>
  </si>
  <si>
    <t>Hagkaup              Spöng</t>
  </si>
  <si>
    <t>KEA Hangilæri - úrbeinað kg</t>
  </si>
  <si>
    <t>KEA Hangiframpartur - úrbeinaður kg</t>
  </si>
  <si>
    <t>SS Birkireyktur hangiframpartur -                                   úrbeinaður kg</t>
  </si>
  <si>
    <t>Viðbót Hreindýrapaté Vacumpakkað í lengju</t>
  </si>
  <si>
    <t>MS Rjómi 1/2 l</t>
  </si>
  <si>
    <t>MS Rjómi 1/4 l</t>
  </si>
  <si>
    <t xml:space="preserve">MS Matreiðslurjómi 1/2 l </t>
  </si>
  <si>
    <t>MS Jóla Brie 250 g</t>
  </si>
  <si>
    <t>Ömmubakstur Flatkökur - ódýrasta kílóverð</t>
  </si>
  <si>
    <t>Kexsmiðjan Kókóstoppar 250 g -                        smákökur í dós</t>
  </si>
  <si>
    <t>Kexsmiðjan Vanillufingur 250 g -                          smákökur í dós</t>
  </si>
  <si>
    <t>Linda Konfekt 1 kg</t>
  </si>
  <si>
    <t>Emmessís Skafís vanillu 1,5 l</t>
  </si>
  <si>
    <t>Kjörís Mjúkís vanillu 2 l</t>
  </si>
  <si>
    <t>Emmessís Jólaís 1,5 l</t>
  </si>
  <si>
    <t>Kjörís Jólaís 2 l</t>
  </si>
  <si>
    <t>Kalkúnn heill - kg frosinn</t>
  </si>
  <si>
    <t>Egils malt 1/2 l - dós</t>
  </si>
  <si>
    <t xml:space="preserve">Egils Jólaöl og appelsín 1/2 l </t>
  </si>
  <si>
    <t xml:space="preserve">Egils Malt og appelsín 1/2 l                                              </t>
  </si>
  <si>
    <t xml:space="preserve">Egils appelsín 2 l </t>
  </si>
  <si>
    <t xml:space="preserve">Kartöflur í lausu kg </t>
  </si>
  <si>
    <t xml:space="preserve">Kartöflur, gullauga 2 kg poki </t>
  </si>
  <si>
    <t>e = ekki til</t>
  </si>
  <si>
    <t>em = ekki merkt</t>
  </si>
  <si>
    <t xml:space="preserve">Nóa konfekt í kassa 1 kg </t>
  </si>
  <si>
    <t>Kjötvörur</t>
  </si>
  <si>
    <t>Mjólkurvörur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</si>
</sst>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_ ;\-#,##0\ "/>
    <numFmt numFmtId="165" formatCode="_-* #,##0\ _k_r_._-;\-* #,##0\ _k_r_._-;_-* &quot;-&quot;??\ _k_r_._-;_-@_-"/>
    <numFmt numFmtId="166" formatCode="0.0%"/>
    <numFmt numFmtId="167" formatCode="_-* #,##0.000\ _k_r_._-;\-* #,##0.000\ _k_r_._-;_-* &quot;-&quot;??\ _k_r_._-;_-@_-"/>
    <numFmt numFmtId="168" formatCode="_-* #,##0.0\ _k_r_._-;\-* #,##0.0\ _k_r_._-;_-* &quot;-&quot;??\ _k_r_._-;_-@_-"/>
    <numFmt numFmtId="169" formatCode="#,##0\ &quot;kr.&quot;"/>
  </numFmts>
  <fonts count="42">
    <font>
      <sz val="10"/>
      <name val="Arial"/>
      <family val="0"/>
    </font>
    <font>
      <sz val="12"/>
      <name val="Garamond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5" borderId="14" xfId="0" applyFont="1" applyFill="1" applyBorder="1" applyAlignment="1">
      <alignment horizontal="left" vertical="center" wrapText="1"/>
    </xf>
    <xf numFmtId="164" fontId="4" fillId="36" borderId="15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/>
    </xf>
    <xf numFmtId="165" fontId="4" fillId="37" borderId="10" xfId="42" applyNumberFormat="1" applyFont="1" applyFill="1" applyBorder="1" applyAlignment="1">
      <alignment horizontal="center" vertical="center"/>
    </xf>
    <xf numFmtId="165" fontId="4" fillId="37" borderId="16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5" fontId="4" fillId="0" borderId="17" xfId="42" applyNumberFormat="1" applyFont="1" applyFill="1" applyBorder="1" applyAlignment="1">
      <alignment horizontal="center" vertical="center"/>
    </xf>
    <xf numFmtId="165" fontId="4" fillId="37" borderId="17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35" borderId="13" xfId="0" applyFont="1" applyFill="1" applyBorder="1" applyAlignment="1">
      <alignment horizontal="center" textRotation="90" wrapText="1"/>
    </xf>
    <xf numFmtId="0" fontId="3" fillId="38" borderId="13" xfId="0" applyFont="1" applyFill="1" applyBorder="1" applyAlignment="1">
      <alignment horizontal="center" textRotation="90" wrapText="1"/>
    </xf>
    <xf numFmtId="0" fontId="3" fillId="39" borderId="13" xfId="0" applyFont="1" applyFill="1" applyBorder="1" applyAlignment="1">
      <alignment horizontal="center" textRotation="90" wrapText="1"/>
    </xf>
    <xf numFmtId="0" fontId="3" fillId="40" borderId="13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/>
    </xf>
    <xf numFmtId="0" fontId="4" fillId="36" borderId="15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165" fontId="4" fillId="0" borderId="15" xfId="42" applyNumberFormat="1" applyFont="1" applyFill="1" applyBorder="1" applyAlignment="1">
      <alignment horizontal="center" vertical="center"/>
    </xf>
    <xf numFmtId="165" fontId="4" fillId="0" borderId="19" xfId="42" applyNumberFormat="1" applyFont="1" applyFill="1" applyBorder="1" applyAlignment="1">
      <alignment horizontal="center" vertical="center"/>
    </xf>
    <xf numFmtId="166" fontId="4" fillId="35" borderId="20" xfId="57" applyNumberFormat="1" applyFont="1" applyFill="1" applyBorder="1" applyAlignment="1">
      <alignment horizontal="center" vertical="center"/>
    </xf>
    <xf numFmtId="165" fontId="4" fillId="0" borderId="16" xfId="42" applyNumberFormat="1" applyFont="1" applyFill="1" applyBorder="1" applyAlignment="1">
      <alignment horizontal="center" vertical="center"/>
    </xf>
    <xf numFmtId="165" fontId="4" fillId="0" borderId="21" xfId="42" applyNumberFormat="1" applyFont="1" applyFill="1" applyBorder="1" applyAlignment="1">
      <alignment horizontal="center" vertical="center"/>
    </xf>
    <xf numFmtId="165" fontId="4" fillId="0" borderId="22" xfId="42" applyNumberFormat="1" applyFont="1" applyFill="1" applyBorder="1" applyAlignment="1">
      <alignment horizontal="center" vertical="center"/>
    </xf>
    <xf numFmtId="166" fontId="4" fillId="35" borderId="23" xfId="57" applyNumberFormat="1" applyFont="1" applyFill="1" applyBorder="1" applyAlignment="1">
      <alignment horizontal="center" vertical="center"/>
    </xf>
    <xf numFmtId="166" fontId="4" fillId="35" borderId="24" xfId="57" applyNumberFormat="1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textRotation="90" wrapText="1"/>
    </xf>
    <xf numFmtId="165" fontId="4" fillId="42" borderId="10" xfId="42" applyNumberFormat="1" applyFont="1" applyFill="1" applyBorder="1" applyAlignment="1">
      <alignment horizontal="center" vertical="center"/>
    </xf>
    <xf numFmtId="165" fontId="4" fillId="42" borderId="16" xfId="42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textRotation="90" wrapText="1"/>
    </xf>
    <xf numFmtId="165" fontId="4" fillId="42" borderId="17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Relationship Id="rId6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38</xdr:row>
      <xdr:rowOff>19050</xdr:rowOff>
    </xdr:to>
    <xdr:pic>
      <xdr:nvPicPr>
        <xdr:cNvPr id="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44494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38</xdr:row>
      <xdr:rowOff>9525</xdr:rowOff>
    </xdr:to>
    <xdr:pic>
      <xdr:nvPicPr>
        <xdr:cNvPr id="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44494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38</xdr:row>
      <xdr:rowOff>9525</xdr:rowOff>
    </xdr:to>
    <xdr:pic>
      <xdr:nvPicPr>
        <xdr:cNvPr id="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44494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38</xdr:row>
      <xdr:rowOff>9525</xdr:rowOff>
    </xdr:to>
    <xdr:pic>
      <xdr:nvPicPr>
        <xdr:cNvPr id="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44494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38</xdr:row>
      <xdr:rowOff>0</xdr:rowOff>
    </xdr:to>
    <xdr:pic>
      <xdr:nvPicPr>
        <xdr:cNvPr id="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44494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5</xdr:row>
      <xdr:rowOff>0</xdr:rowOff>
    </xdr:from>
    <xdr:to>
      <xdr:col>0</xdr:col>
      <xdr:colOff>2247900</xdr:colOff>
      <xdr:row>6</xdr:row>
      <xdr:rowOff>19050</xdr:rowOff>
    </xdr:to>
    <xdr:pic>
      <xdr:nvPicPr>
        <xdr:cNvPr id="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765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7" name="Picture 1" descr="asi_r1_c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905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6</xdr:row>
      <xdr:rowOff>180975</xdr:rowOff>
    </xdr:to>
    <xdr:pic>
      <xdr:nvPicPr>
        <xdr:cNvPr id="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9" name="Picture 1" descr="asi_r1_c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905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25">
      <selection activeCell="C32" sqref="C32"/>
    </sheetView>
  </sheetViews>
  <sheetFormatPr defaultColWidth="23.8515625" defaultRowHeight="12.75"/>
  <cols>
    <col min="1" max="1" width="40.7109375" style="21" customWidth="1"/>
    <col min="2" max="9" width="10.421875" style="22" bestFit="1" customWidth="1"/>
    <col min="10" max="11" width="10.421875" style="23" bestFit="1" customWidth="1"/>
    <col min="12" max="12" width="8.00390625" style="22" bestFit="1" customWidth="1"/>
    <col min="13" max="17" width="23.8515625" style="17" customWidth="1"/>
    <col min="18" max="16384" width="23.8515625" style="18" customWidth="1"/>
  </cols>
  <sheetData>
    <row r="1" spans="1:17" s="9" customFormat="1" ht="105" customHeight="1" thickBot="1">
      <c r="A1" s="4" t="s">
        <v>24</v>
      </c>
      <c r="B1" s="6" t="s">
        <v>15</v>
      </c>
      <c r="C1" s="24" t="s">
        <v>25</v>
      </c>
      <c r="D1" s="7" t="s">
        <v>26</v>
      </c>
      <c r="E1" s="39" t="s">
        <v>29</v>
      </c>
      <c r="F1" s="25" t="s">
        <v>31</v>
      </c>
      <c r="G1" s="26" t="s">
        <v>27</v>
      </c>
      <c r="H1" s="27" t="s">
        <v>28</v>
      </c>
      <c r="I1" s="28" t="s">
        <v>20</v>
      </c>
      <c r="J1" s="5" t="s">
        <v>19</v>
      </c>
      <c r="K1" s="5" t="s">
        <v>14</v>
      </c>
      <c r="L1" s="42" t="s">
        <v>16</v>
      </c>
      <c r="M1" s="8"/>
      <c r="N1" s="8"/>
      <c r="O1" s="8"/>
      <c r="P1" s="8"/>
      <c r="Q1" s="8"/>
    </row>
    <row r="2" spans="1:17" s="9" customFormat="1" ht="15.75" thickBot="1">
      <c r="A2" s="10" t="s">
        <v>58</v>
      </c>
      <c r="B2" s="12"/>
      <c r="C2" s="13"/>
      <c r="D2" s="13"/>
      <c r="E2" s="13"/>
      <c r="F2" s="13"/>
      <c r="G2" s="13"/>
      <c r="H2" s="13"/>
      <c r="I2" s="13"/>
      <c r="J2" s="29"/>
      <c r="K2" s="11"/>
      <c r="L2" s="30"/>
      <c r="M2" s="8"/>
      <c r="N2" s="8"/>
      <c r="O2" s="8"/>
      <c r="P2" s="8"/>
      <c r="Q2" s="8"/>
    </row>
    <row r="3" spans="1:17" s="9" customFormat="1" ht="30" customHeight="1">
      <c r="A3" s="1" t="s">
        <v>32</v>
      </c>
      <c r="B3" s="15">
        <f>3198*0.7</f>
        <v>2238.6</v>
      </c>
      <c r="C3" s="14">
        <f>3198*0.75</f>
        <v>2398.5</v>
      </c>
      <c r="D3" s="15">
        <f>3198*0.7</f>
        <v>2238.6</v>
      </c>
      <c r="E3" s="40">
        <v>3198</v>
      </c>
      <c r="F3" s="40">
        <v>3198</v>
      </c>
      <c r="G3" s="40">
        <v>3198</v>
      </c>
      <c r="H3" s="40">
        <v>3198</v>
      </c>
      <c r="I3" s="31">
        <f aca="true" t="shared" si="0" ref="I3:I10">AVERAGE(B3:H3)</f>
        <v>2809.671428571429</v>
      </c>
      <c r="J3" s="32">
        <f aca="true" t="shared" si="1" ref="J3:J10">MAX(B3:H3)</f>
        <v>3198</v>
      </c>
      <c r="K3" s="14">
        <f aca="true" t="shared" si="2" ref="K3:K10">MIN(B3:H3)</f>
        <v>2238.6</v>
      </c>
      <c r="L3" s="33">
        <f aca="true" t="shared" si="3" ref="L3:L17">(J3-K3)/K3</f>
        <v>0.4285714285714286</v>
      </c>
      <c r="M3" s="8"/>
      <c r="N3" s="8"/>
      <c r="O3" s="8"/>
      <c r="P3" s="8"/>
      <c r="Q3" s="8"/>
    </row>
    <row r="4" spans="1:17" s="9" customFormat="1" ht="30" customHeight="1">
      <c r="A4" s="1" t="s">
        <v>33</v>
      </c>
      <c r="B4" s="15">
        <f>2548*0.7</f>
        <v>1783.6</v>
      </c>
      <c r="C4" s="14">
        <v>2548</v>
      </c>
      <c r="D4" s="15">
        <f>2548*0.7</f>
        <v>1783.6</v>
      </c>
      <c r="E4" s="40">
        <v>2548</v>
      </c>
      <c r="F4" s="14">
        <v>2399</v>
      </c>
      <c r="G4" s="40">
        <v>2548</v>
      </c>
      <c r="H4" s="40">
        <v>2548</v>
      </c>
      <c r="I4" s="31">
        <f t="shared" si="0"/>
        <v>2308.3142857142857</v>
      </c>
      <c r="J4" s="32">
        <f t="shared" si="1"/>
        <v>2548</v>
      </c>
      <c r="K4" s="14">
        <f t="shared" si="2"/>
        <v>1783.6</v>
      </c>
      <c r="L4" s="33">
        <f t="shared" si="3"/>
        <v>0.42857142857142866</v>
      </c>
      <c r="M4" s="8"/>
      <c r="N4" s="8"/>
      <c r="O4" s="8"/>
      <c r="P4" s="8"/>
      <c r="Q4" s="8"/>
    </row>
    <row r="5" spans="1:17" s="9" customFormat="1" ht="30" customHeight="1">
      <c r="A5" s="1" t="s">
        <v>34</v>
      </c>
      <c r="B5" s="16">
        <f>2378*0.7</f>
        <v>1664.6</v>
      </c>
      <c r="C5" s="16">
        <f>2378*0.7</f>
        <v>1664.6</v>
      </c>
      <c r="D5" s="41">
        <v>2378</v>
      </c>
      <c r="E5" s="41">
        <v>2378</v>
      </c>
      <c r="F5" s="41">
        <v>2378</v>
      </c>
      <c r="G5" s="41">
        <v>2378</v>
      </c>
      <c r="H5" s="41">
        <v>2378</v>
      </c>
      <c r="I5" s="31">
        <f t="shared" si="0"/>
        <v>2174.171428571429</v>
      </c>
      <c r="J5" s="32">
        <f t="shared" si="1"/>
        <v>2378</v>
      </c>
      <c r="K5" s="14">
        <f t="shared" si="2"/>
        <v>1664.6</v>
      </c>
      <c r="L5" s="33">
        <f>(J5-K5)/K5</f>
        <v>0.42857142857142866</v>
      </c>
      <c r="M5" s="8"/>
      <c r="N5" s="8"/>
      <c r="O5" s="8"/>
      <c r="P5" s="8"/>
      <c r="Q5" s="8"/>
    </row>
    <row r="6" spans="1:17" s="9" customFormat="1" ht="30" customHeight="1">
      <c r="A6" s="1" t="s">
        <v>11</v>
      </c>
      <c r="B6" s="34">
        <v>1708</v>
      </c>
      <c r="C6" s="16">
        <f>1898*0.7</f>
        <v>1328.6</v>
      </c>
      <c r="D6" s="34" t="s">
        <v>18</v>
      </c>
      <c r="E6" s="34" t="s">
        <v>18</v>
      </c>
      <c r="F6" s="34" t="s">
        <v>18</v>
      </c>
      <c r="G6" s="41">
        <v>1898</v>
      </c>
      <c r="H6" s="41">
        <v>1898</v>
      </c>
      <c r="I6" s="35">
        <f t="shared" si="0"/>
        <v>1708.15</v>
      </c>
      <c r="J6" s="36">
        <f t="shared" si="1"/>
        <v>1898</v>
      </c>
      <c r="K6" s="34">
        <f t="shared" si="2"/>
        <v>1328.6</v>
      </c>
      <c r="L6" s="37">
        <f>(J6-K6)/K6</f>
        <v>0.42857142857142866</v>
      </c>
      <c r="M6" s="8"/>
      <c r="N6" s="8"/>
      <c r="O6" s="8"/>
      <c r="P6" s="8"/>
      <c r="Q6" s="8"/>
    </row>
    <row r="7" spans="1:17" s="9" customFormat="1" ht="30" customHeight="1">
      <c r="A7" s="1" t="s">
        <v>12</v>
      </c>
      <c r="B7" s="15">
        <f>1998*0.7</f>
        <v>1398.6</v>
      </c>
      <c r="C7" s="14" t="s">
        <v>18</v>
      </c>
      <c r="D7" s="15">
        <v>1399</v>
      </c>
      <c r="E7" s="40">
        <v>1998</v>
      </c>
      <c r="F7" s="14">
        <f>1998*0.8</f>
        <v>1598.4</v>
      </c>
      <c r="G7" s="14" t="s">
        <v>18</v>
      </c>
      <c r="H7" s="40">
        <v>1998</v>
      </c>
      <c r="I7" s="31">
        <f t="shared" si="0"/>
        <v>1678.4</v>
      </c>
      <c r="J7" s="32">
        <f t="shared" si="1"/>
        <v>1998</v>
      </c>
      <c r="K7" s="14">
        <f t="shared" si="2"/>
        <v>1398.6</v>
      </c>
      <c r="L7" s="33">
        <f t="shared" si="3"/>
        <v>0.42857142857142866</v>
      </c>
      <c r="M7" s="8"/>
      <c r="N7" s="8"/>
      <c r="O7" s="8"/>
      <c r="P7" s="8"/>
      <c r="Q7" s="8"/>
    </row>
    <row r="8" spans="1:17" s="9" customFormat="1" ht="30" customHeight="1">
      <c r="A8" s="1" t="s">
        <v>0</v>
      </c>
      <c r="B8" s="15">
        <f>2498*0.7</f>
        <v>1748.6</v>
      </c>
      <c r="C8" s="14" t="s">
        <v>18</v>
      </c>
      <c r="D8" s="15">
        <v>1749</v>
      </c>
      <c r="E8" s="40">
        <v>2498</v>
      </c>
      <c r="F8" s="14">
        <f>2498*0.8</f>
        <v>1998.4</v>
      </c>
      <c r="G8" s="14" t="s">
        <v>18</v>
      </c>
      <c r="H8" s="40">
        <v>2498</v>
      </c>
      <c r="I8" s="31">
        <f t="shared" si="0"/>
        <v>2098.4</v>
      </c>
      <c r="J8" s="32">
        <f t="shared" si="1"/>
        <v>2498</v>
      </c>
      <c r="K8" s="14">
        <f t="shared" si="2"/>
        <v>1748.6</v>
      </c>
      <c r="L8" s="33">
        <f t="shared" si="3"/>
        <v>0.42857142857142866</v>
      </c>
      <c r="M8" s="8"/>
      <c r="N8" s="8"/>
      <c r="O8" s="8"/>
      <c r="P8" s="8"/>
      <c r="Q8" s="8"/>
    </row>
    <row r="9" spans="1:12" ht="33" customHeight="1">
      <c r="A9" s="1" t="s">
        <v>48</v>
      </c>
      <c r="B9" s="14">
        <v>1098</v>
      </c>
      <c r="C9" s="14">
        <v>1098</v>
      </c>
      <c r="D9" s="15">
        <v>998</v>
      </c>
      <c r="E9" s="14">
        <f>1498*0.75</f>
        <v>1123.5</v>
      </c>
      <c r="F9" s="15">
        <v>998</v>
      </c>
      <c r="G9" s="14">
        <v>1098</v>
      </c>
      <c r="H9" s="40">
        <v>1198</v>
      </c>
      <c r="I9" s="31">
        <f>AVERAGE(B9:H9)</f>
        <v>1087.357142857143</v>
      </c>
      <c r="J9" s="32">
        <f>MAX(B9:H9)</f>
        <v>1198</v>
      </c>
      <c r="K9" s="14">
        <f>MIN(B9:H9)</f>
        <v>998</v>
      </c>
      <c r="L9" s="33">
        <f>(J9-K9)/K9</f>
        <v>0.20040080160320642</v>
      </c>
    </row>
    <row r="10" spans="1:12" s="9" customFormat="1" ht="30" customHeight="1">
      <c r="A10" s="1" t="s">
        <v>35</v>
      </c>
      <c r="B10" s="14" t="s">
        <v>18</v>
      </c>
      <c r="C10" s="15">
        <v>4989</v>
      </c>
      <c r="D10" s="15">
        <v>4989</v>
      </c>
      <c r="E10" s="14" t="s">
        <v>18</v>
      </c>
      <c r="F10" s="15">
        <v>4989</v>
      </c>
      <c r="G10" s="15">
        <v>4989</v>
      </c>
      <c r="H10" s="15">
        <v>4989</v>
      </c>
      <c r="I10" s="31">
        <f t="shared" si="0"/>
        <v>4989</v>
      </c>
      <c r="J10" s="32">
        <f t="shared" si="1"/>
        <v>4989</v>
      </c>
      <c r="K10" s="14">
        <f t="shared" si="2"/>
        <v>4989</v>
      </c>
      <c r="L10" s="33">
        <f t="shared" si="3"/>
        <v>0</v>
      </c>
    </row>
    <row r="11" spans="1:17" s="9" customFormat="1" ht="30" customHeight="1" thickBot="1">
      <c r="A11" s="1" t="s">
        <v>13</v>
      </c>
      <c r="B11" s="15">
        <v>659</v>
      </c>
      <c r="C11" s="15">
        <v>659</v>
      </c>
      <c r="D11" s="14">
        <v>698</v>
      </c>
      <c r="E11" s="14" t="s">
        <v>18</v>
      </c>
      <c r="F11" s="40">
        <v>699</v>
      </c>
      <c r="G11" s="14">
        <v>678</v>
      </c>
      <c r="H11" s="14" t="s">
        <v>18</v>
      </c>
      <c r="I11" s="31">
        <f>AVERAGE(B11:H11)</f>
        <v>678.6</v>
      </c>
      <c r="J11" s="32">
        <f>MAX(B11:H11)</f>
        <v>699</v>
      </c>
      <c r="K11" s="14">
        <f>MIN(B11:H11)</f>
        <v>659</v>
      </c>
      <c r="L11" s="33">
        <f>(J11-K11)/K11</f>
        <v>0.06069802731411229</v>
      </c>
      <c r="M11" s="8"/>
      <c r="N11" s="8"/>
      <c r="O11" s="8"/>
      <c r="P11" s="8"/>
      <c r="Q11" s="8"/>
    </row>
    <row r="12" spans="1:17" s="9" customFormat="1" ht="15.75" thickBot="1">
      <c r="A12" s="10" t="s">
        <v>59</v>
      </c>
      <c r="B12" s="12"/>
      <c r="C12" s="13"/>
      <c r="D12" s="13"/>
      <c r="E12" s="13"/>
      <c r="F12" s="13"/>
      <c r="G12" s="13"/>
      <c r="H12" s="13"/>
      <c r="I12" s="13"/>
      <c r="J12" s="29"/>
      <c r="K12" s="11"/>
      <c r="L12" s="30"/>
      <c r="M12" s="8"/>
      <c r="N12" s="8"/>
      <c r="O12" s="8"/>
      <c r="P12" s="8"/>
      <c r="Q12" s="8"/>
    </row>
    <row r="13" spans="1:17" s="9" customFormat="1" ht="30" customHeight="1">
      <c r="A13" s="2" t="s">
        <v>1</v>
      </c>
      <c r="B13" s="15">
        <v>102</v>
      </c>
      <c r="C13" s="15">
        <v>102</v>
      </c>
      <c r="D13" s="15">
        <v>102</v>
      </c>
      <c r="E13" s="14">
        <v>103</v>
      </c>
      <c r="F13" s="40">
        <v>109</v>
      </c>
      <c r="G13" s="14">
        <v>107</v>
      </c>
      <c r="H13" s="14">
        <v>106</v>
      </c>
      <c r="I13" s="31">
        <f>AVERAGE(B13:H13)</f>
        <v>104.42857142857143</v>
      </c>
      <c r="J13" s="32">
        <f>MAX(B13:H13)</f>
        <v>109</v>
      </c>
      <c r="K13" s="14">
        <f>MIN(B13:H13)</f>
        <v>102</v>
      </c>
      <c r="L13" s="33">
        <f t="shared" si="3"/>
        <v>0.06862745098039216</v>
      </c>
      <c r="M13" s="8"/>
      <c r="N13" s="8"/>
      <c r="O13" s="8"/>
      <c r="P13" s="8"/>
      <c r="Q13" s="8"/>
    </row>
    <row r="14" spans="1:17" s="9" customFormat="1" ht="30" customHeight="1">
      <c r="A14" s="1" t="s">
        <v>36</v>
      </c>
      <c r="B14" s="15">
        <v>383</v>
      </c>
      <c r="C14" s="14">
        <v>384</v>
      </c>
      <c r="D14" s="14">
        <v>387</v>
      </c>
      <c r="E14" s="14">
        <v>387</v>
      </c>
      <c r="F14" s="40">
        <v>439</v>
      </c>
      <c r="G14" s="14">
        <v>428</v>
      </c>
      <c r="H14" s="14">
        <v>427</v>
      </c>
      <c r="I14" s="31">
        <f>AVERAGE(B14:H14)</f>
        <v>405</v>
      </c>
      <c r="J14" s="32">
        <f>MAX(B14:H14)</f>
        <v>439</v>
      </c>
      <c r="K14" s="14">
        <f>MIN(B14:H14)</f>
        <v>383</v>
      </c>
      <c r="L14" s="33">
        <f t="shared" si="3"/>
        <v>0.1462140992167102</v>
      </c>
      <c r="M14" s="8"/>
      <c r="N14" s="8"/>
      <c r="O14" s="8"/>
      <c r="P14" s="8"/>
      <c r="Q14" s="8"/>
    </row>
    <row r="15" spans="1:17" s="9" customFormat="1" ht="30" customHeight="1">
      <c r="A15" s="1" t="s">
        <v>37</v>
      </c>
      <c r="B15" s="15">
        <v>189</v>
      </c>
      <c r="C15" s="14">
        <v>190</v>
      </c>
      <c r="D15" s="14">
        <v>191</v>
      </c>
      <c r="E15" s="14">
        <v>193</v>
      </c>
      <c r="F15" s="40">
        <v>229</v>
      </c>
      <c r="G15" s="14">
        <v>217</v>
      </c>
      <c r="H15" s="14">
        <v>217</v>
      </c>
      <c r="I15" s="31">
        <f>AVERAGE(B15:H15)</f>
        <v>203.71428571428572</v>
      </c>
      <c r="J15" s="32">
        <f>MAX(B15:H15)</f>
        <v>229</v>
      </c>
      <c r="K15" s="14">
        <f>MIN(B15:H15)</f>
        <v>189</v>
      </c>
      <c r="L15" s="33">
        <f t="shared" si="3"/>
        <v>0.21164021164021163</v>
      </c>
      <c r="M15" s="8"/>
      <c r="N15" s="8"/>
      <c r="O15" s="8"/>
      <c r="P15" s="8"/>
      <c r="Q15" s="8"/>
    </row>
    <row r="16" spans="1:17" s="9" customFormat="1" ht="30" customHeight="1">
      <c r="A16" s="1" t="s">
        <v>38</v>
      </c>
      <c r="B16" s="15">
        <v>228</v>
      </c>
      <c r="C16" s="14">
        <v>229</v>
      </c>
      <c r="D16" s="14">
        <v>231</v>
      </c>
      <c r="E16" s="14">
        <v>233</v>
      </c>
      <c r="F16" s="40">
        <v>254</v>
      </c>
      <c r="G16" s="14">
        <v>251</v>
      </c>
      <c r="H16" s="40">
        <v>254</v>
      </c>
      <c r="I16" s="31">
        <f>AVERAGE(B16:H16)</f>
        <v>240</v>
      </c>
      <c r="J16" s="32">
        <f>MAX(B16:H16)</f>
        <v>254</v>
      </c>
      <c r="K16" s="14">
        <f>MIN(B16:H16)</f>
        <v>228</v>
      </c>
      <c r="L16" s="33">
        <f t="shared" si="3"/>
        <v>0.11403508771929824</v>
      </c>
      <c r="M16" s="8"/>
      <c r="N16" s="8"/>
      <c r="O16" s="8"/>
      <c r="P16" s="8"/>
      <c r="Q16" s="8"/>
    </row>
    <row r="17" spans="1:17" s="9" customFormat="1" ht="30" customHeight="1" thickBot="1">
      <c r="A17" s="1" t="s">
        <v>39</v>
      </c>
      <c r="B17" s="15">
        <v>493</v>
      </c>
      <c r="C17" s="14">
        <v>495</v>
      </c>
      <c r="D17" s="40">
        <v>659</v>
      </c>
      <c r="E17" s="14" t="s">
        <v>18</v>
      </c>
      <c r="F17" s="14" t="s">
        <v>18</v>
      </c>
      <c r="G17" s="14" t="s">
        <v>18</v>
      </c>
      <c r="H17" s="14">
        <v>589</v>
      </c>
      <c r="I17" s="31">
        <f>AVERAGE(B17:H17)</f>
        <v>559</v>
      </c>
      <c r="J17" s="32">
        <f>MAX(B17:H17)</f>
        <v>659</v>
      </c>
      <c r="K17" s="14">
        <f>MIN(B17:H17)</f>
        <v>493</v>
      </c>
      <c r="L17" s="33">
        <f t="shared" si="3"/>
        <v>0.3367139959432049</v>
      </c>
      <c r="M17" s="8"/>
      <c r="N17" s="8"/>
      <c r="O17" s="8"/>
      <c r="P17" s="8"/>
      <c r="Q17" s="8"/>
    </row>
    <row r="18" spans="1:17" s="9" customFormat="1" ht="15.75" thickBot="1">
      <c r="A18" s="10" t="s">
        <v>23</v>
      </c>
      <c r="B18" s="12"/>
      <c r="C18" s="13"/>
      <c r="D18" s="13"/>
      <c r="E18" s="13"/>
      <c r="F18" s="13"/>
      <c r="G18" s="13"/>
      <c r="H18" s="13"/>
      <c r="I18" s="13"/>
      <c r="J18" s="29"/>
      <c r="K18" s="11"/>
      <c r="L18" s="30"/>
      <c r="M18" s="8"/>
      <c r="N18" s="8"/>
      <c r="O18" s="8"/>
      <c r="P18" s="8"/>
      <c r="Q18" s="8"/>
    </row>
    <row r="19" spans="1:17" s="9" customFormat="1" ht="30" customHeight="1">
      <c r="A19" s="1" t="s">
        <v>22</v>
      </c>
      <c r="B19" s="15">
        <v>1498</v>
      </c>
      <c r="C19" s="14">
        <v>1499</v>
      </c>
      <c r="D19" s="14">
        <v>1771</v>
      </c>
      <c r="E19" s="14">
        <v>1599</v>
      </c>
      <c r="F19" s="14" t="s">
        <v>17</v>
      </c>
      <c r="G19" s="14" t="s">
        <v>18</v>
      </c>
      <c r="H19" s="40">
        <v>2048</v>
      </c>
      <c r="I19" s="31">
        <f aca="true" t="shared" si="4" ref="I19:I28">AVERAGE(B19:H19)</f>
        <v>1683</v>
      </c>
      <c r="J19" s="32">
        <f aca="true" t="shared" si="5" ref="J19:J28">MAX(B19:H19)</f>
        <v>2048</v>
      </c>
      <c r="K19" s="14">
        <f aca="true" t="shared" si="6" ref="K19:K28">MIN(B19:H19)</f>
        <v>1498</v>
      </c>
      <c r="L19" s="33">
        <f aca="true" t="shared" si="7" ref="L19:L44">(J19-K19)/K19</f>
        <v>0.3671562082777036</v>
      </c>
      <c r="M19" s="8"/>
      <c r="N19" s="8"/>
      <c r="O19" s="8"/>
      <c r="P19" s="8"/>
      <c r="Q19" s="8"/>
    </row>
    <row r="20" spans="1:17" s="9" customFormat="1" ht="30" customHeight="1">
      <c r="A20" s="1" t="s">
        <v>40</v>
      </c>
      <c r="B20" s="14" t="s">
        <v>18</v>
      </c>
      <c r="C20" s="14">
        <v>925</v>
      </c>
      <c r="D20" s="40">
        <f>179/0.175</f>
        <v>1022.8571428571429</v>
      </c>
      <c r="E20" s="14">
        <f>129/0.16</f>
        <v>806.25</v>
      </c>
      <c r="F20" s="14">
        <f>149/0.16</f>
        <v>931.25</v>
      </c>
      <c r="G20" s="14">
        <f>139/0.16</f>
        <v>868.75</v>
      </c>
      <c r="H20" s="15">
        <f>118/0.16</f>
        <v>737.5</v>
      </c>
      <c r="I20" s="31">
        <f t="shared" si="4"/>
        <v>881.9345238095239</v>
      </c>
      <c r="J20" s="32">
        <f t="shared" si="5"/>
        <v>1022.8571428571429</v>
      </c>
      <c r="K20" s="14">
        <f t="shared" si="6"/>
        <v>737.5</v>
      </c>
      <c r="L20" s="33">
        <f t="shared" si="7"/>
        <v>0.3869249394673124</v>
      </c>
      <c r="M20" s="8"/>
      <c r="N20" s="8"/>
      <c r="O20" s="8"/>
      <c r="P20" s="8"/>
      <c r="Q20" s="8"/>
    </row>
    <row r="21" spans="1:17" s="9" customFormat="1" ht="30" customHeight="1">
      <c r="A21" s="1" t="s">
        <v>2</v>
      </c>
      <c r="B21" s="14" t="s">
        <v>18</v>
      </c>
      <c r="C21" s="14" t="s">
        <v>18</v>
      </c>
      <c r="D21" s="14">
        <v>559</v>
      </c>
      <c r="E21" s="40">
        <v>599</v>
      </c>
      <c r="F21" s="15">
        <v>549</v>
      </c>
      <c r="G21" s="14" t="s">
        <v>21</v>
      </c>
      <c r="H21" s="14">
        <v>579</v>
      </c>
      <c r="I21" s="31">
        <f t="shared" si="4"/>
        <v>571.5</v>
      </c>
      <c r="J21" s="32">
        <f t="shared" si="5"/>
        <v>599</v>
      </c>
      <c r="K21" s="14">
        <f t="shared" si="6"/>
        <v>549</v>
      </c>
      <c r="L21" s="33">
        <f t="shared" si="7"/>
        <v>0.09107468123861566</v>
      </c>
      <c r="M21" s="8"/>
      <c r="N21" s="8"/>
      <c r="O21" s="8"/>
      <c r="P21" s="8"/>
      <c r="Q21" s="8"/>
    </row>
    <row r="22" spans="1:17" s="9" customFormat="1" ht="30" customHeight="1">
      <c r="A22" s="1" t="s">
        <v>3</v>
      </c>
      <c r="B22" s="15">
        <v>459</v>
      </c>
      <c r="C22" s="14" t="s">
        <v>18</v>
      </c>
      <c r="D22" s="14">
        <v>559</v>
      </c>
      <c r="E22" s="14">
        <v>599</v>
      </c>
      <c r="F22" s="14">
        <v>549</v>
      </c>
      <c r="G22" s="14" t="s">
        <v>21</v>
      </c>
      <c r="H22" s="40">
        <v>659</v>
      </c>
      <c r="I22" s="31">
        <f t="shared" si="4"/>
        <v>565</v>
      </c>
      <c r="J22" s="32">
        <f t="shared" si="5"/>
        <v>659</v>
      </c>
      <c r="K22" s="14">
        <f t="shared" si="6"/>
        <v>459</v>
      </c>
      <c r="L22" s="33">
        <f t="shared" si="7"/>
        <v>0.4357298474945534</v>
      </c>
      <c r="M22" s="8"/>
      <c r="N22" s="8"/>
      <c r="O22" s="8"/>
      <c r="P22" s="8"/>
      <c r="Q22" s="8"/>
    </row>
    <row r="23" spans="1:17" s="9" customFormat="1" ht="30" customHeight="1">
      <c r="A23" s="1" t="s">
        <v>41</v>
      </c>
      <c r="B23" s="15">
        <v>549</v>
      </c>
      <c r="C23" s="14" t="s">
        <v>18</v>
      </c>
      <c r="D23" s="14">
        <v>598</v>
      </c>
      <c r="E23" s="14">
        <v>676</v>
      </c>
      <c r="F23" s="14">
        <v>789</v>
      </c>
      <c r="G23" s="14" t="s">
        <v>21</v>
      </c>
      <c r="H23" s="40">
        <v>794</v>
      </c>
      <c r="I23" s="31">
        <f t="shared" si="4"/>
        <v>681.2</v>
      </c>
      <c r="J23" s="32">
        <f t="shared" si="5"/>
        <v>794</v>
      </c>
      <c r="K23" s="14">
        <f t="shared" si="6"/>
        <v>549</v>
      </c>
      <c r="L23" s="33">
        <f t="shared" si="7"/>
        <v>0.44626593806921677</v>
      </c>
      <c r="M23" s="8"/>
      <c r="N23" s="8"/>
      <c r="O23" s="8"/>
      <c r="P23" s="8"/>
      <c r="Q23" s="8"/>
    </row>
    <row r="24" spans="1:17" s="9" customFormat="1" ht="30" customHeight="1">
      <c r="A24" s="1" t="s">
        <v>42</v>
      </c>
      <c r="B24" s="15">
        <v>459</v>
      </c>
      <c r="C24" s="15">
        <v>459</v>
      </c>
      <c r="D24" s="14" t="s">
        <v>18</v>
      </c>
      <c r="E24" s="14" t="s">
        <v>18</v>
      </c>
      <c r="F24" s="14">
        <v>694</v>
      </c>
      <c r="G24" s="40">
        <v>695</v>
      </c>
      <c r="H24" s="14">
        <v>674</v>
      </c>
      <c r="I24" s="31">
        <f t="shared" si="4"/>
        <v>596.2</v>
      </c>
      <c r="J24" s="32">
        <f t="shared" si="5"/>
        <v>695</v>
      </c>
      <c r="K24" s="14">
        <f t="shared" si="6"/>
        <v>459</v>
      </c>
      <c r="L24" s="33">
        <f t="shared" si="7"/>
        <v>0.514161220043573</v>
      </c>
      <c r="M24" s="8"/>
      <c r="N24" s="8"/>
      <c r="O24" s="8"/>
      <c r="P24" s="8"/>
      <c r="Q24" s="8"/>
    </row>
    <row r="25" spans="1:17" s="9" customFormat="1" ht="30" customHeight="1">
      <c r="A25" s="1" t="s">
        <v>57</v>
      </c>
      <c r="B25" s="15">
        <v>2479</v>
      </c>
      <c r="C25" s="14">
        <v>2480</v>
      </c>
      <c r="D25" s="14" t="s">
        <v>18</v>
      </c>
      <c r="E25" s="14">
        <v>2498</v>
      </c>
      <c r="F25" s="40">
        <v>3099</v>
      </c>
      <c r="G25" s="40">
        <v>3099</v>
      </c>
      <c r="H25" s="14" t="s">
        <v>18</v>
      </c>
      <c r="I25" s="31">
        <f t="shared" si="4"/>
        <v>2731</v>
      </c>
      <c r="J25" s="32">
        <f t="shared" si="5"/>
        <v>3099</v>
      </c>
      <c r="K25" s="14">
        <f t="shared" si="6"/>
        <v>2479</v>
      </c>
      <c r="L25" s="33">
        <f t="shared" si="7"/>
        <v>0.25010084711577246</v>
      </c>
      <c r="M25" s="8"/>
      <c r="N25" s="8"/>
      <c r="O25" s="8"/>
      <c r="P25" s="8"/>
      <c r="Q25" s="8"/>
    </row>
    <row r="26" spans="1:17" s="9" customFormat="1" ht="30" customHeight="1">
      <c r="A26" s="1" t="s">
        <v>4</v>
      </c>
      <c r="B26" s="14">
        <v>1889</v>
      </c>
      <c r="C26" s="15">
        <v>1490</v>
      </c>
      <c r="D26" s="40">
        <v>2398</v>
      </c>
      <c r="E26" s="14">
        <v>2150</v>
      </c>
      <c r="F26" s="14" t="s">
        <v>17</v>
      </c>
      <c r="G26" s="14">
        <v>1538</v>
      </c>
      <c r="H26" s="14" t="s">
        <v>18</v>
      </c>
      <c r="I26" s="31">
        <f t="shared" si="4"/>
        <v>1893</v>
      </c>
      <c r="J26" s="32">
        <f t="shared" si="5"/>
        <v>2398</v>
      </c>
      <c r="K26" s="14">
        <f t="shared" si="6"/>
        <v>1490</v>
      </c>
      <c r="L26" s="33">
        <f t="shared" si="7"/>
        <v>0.6093959731543624</v>
      </c>
      <c r="M26" s="8"/>
      <c r="N26" s="8"/>
      <c r="O26" s="8"/>
      <c r="P26" s="8"/>
      <c r="Q26" s="8"/>
    </row>
    <row r="27" spans="1:12" ht="30" customHeight="1">
      <c r="A27" s="1" t="s">
        <v>43</v>
      </c>
      <c r="B27" s="14" t="s">
        <v>18</v>
      </c>
      <c r="C27" s="14">
        <v>2531</v>
      </c>
      <c r="D27" s="15">
        <v>2395</v>
      </c>
      <c r="E27" s="40">
        <v>2599</v>
      </c>
      <c r="F27" s="14" t="s">
        <v>18</v>
      </c>
      <c r="G27" s="14" t="s">
        <v>18</v>
      </c>
      <c r="H27" s="14" t="s">
        <v>18</v>
      </c>
      <c r="I27" s="31">
        <f t="shared" si="4"/>
        <v>2508.3333333333335</v>
      </c>
      <c r="J27" s="32">
        <f t="shared" si="5"/>
        <v>2599</v>
      </c>
      <c r="K27" s="14">
        <f t="shared" si="6"/>
        <v>2395</v>
      </c>
      <c r="L27" s="33">
        <f t="shared" si="7"/>
        <v>0.08517745302713987</v>
      </c>
    </row>
    <row r="28" spans="1:12" ht="30" customHeight="1" thickBot="1">
      <c r="A28" s="1" t="s">
        <v>5</v>
      </c>
      <c r="B28" s="15">
        <v>1139</v>
      </c>
      <c r="C28" s="14">
        <v>1148</v>
      </c>
      <c r="D28" s="14">
        <v>1149</v>
      </c>
      <c r="E28" s="14" t="s">
        <v>18</v>
      </c>
      <c r="F28" s="14" t="s">
        <v>18</v>
      </c>
      <c r="G28" s="14" t="s">
        <v>18</v>
      </c>
      <c r="H28" s="40">
        <v>1289</v>
      </c>
      <c r="I28" s="31">
        <f t="shared" si="4"/>
        <v>1181.25</v>
      </c>
      <c r="J28" s="32">
        <f t="shared" si="5"/>
        <v>1289</v>
      </c>
      <c r="K28" s="14">
        <f t="shared" si="6"/>
        <v>1139</v>
      </c>
      <c r="L28" s="33">
        <f t="shared" si="7"/>
        <v>0.13169446883230904</v>
      </c>
    </row>
    <row r="29" spans="1:17" s="9" customFormat="1" ht="15.75" thickBot="1">
      <c r="A29" s="10" t="s">
        <v>6</v>
      </c>
      <c r="B29" s="12"/>
      <c r="C29" s="13"/>
      <c r="D29" s="13"/>
      <c r="E29" s="13"/>
      <c r="F29" s="13"/>
      <c r="G29" s="13"/>
      <c r="H29" s="13"/>
      <c r="I29" s="13"/>
      <c r="J29" s="29"/>
      <c r="K29" s="11"/>
      <c r="L29" s="30"/>
      <c r="M29" s="8"/>
      <c r="N29" s="8"/>
      <c r="O29" s="8"/>
      <c r="P29" s="8"/>
      <c r="Q29" s="8"/>
    </row>
    <row r="30" spans="1:12" ht="33" customHeight="1">
      <c r="A30" s="1" t="s">
        <v>44</v>
      </c>
      <c r="B30" s="15">
        <v>598</v>
      </c>
      <c r="C30" s="14" t="s">
        <v>18</v>
      </c>
      <c r="D30" s="14">
        <v>579</v>
      </c>
      <c r="E30" s="14" t="s">
        <v>18</v>
      </c>
      <c r="F30" s="40">
        <v>829</v>
      </c>
      <c r="G30" s="14">
        <v>815</v>
      </c>
      <c r="H30" s="40">
        <v>829</v>
      </c>
      <c r="I30" s="31">
        <f>AVERAGE(B30:H30)</f>
        <v>730</v>
      </c>
      <c r="J30" s="32">
        <f>MAX(B30:H30)</f>
        <v>829</v>
      </c>
      <c r="K30" s="14">
        <f>MIN(B30:H30)</f>
        <v>579</v>
      </c>
      <c r="L30" s="33">
        <f t="shared" si="7"/>
        <v>0.4317789291882556</v>
      </c>
    </row>
    <row r="31" spans="1:12" ht="33" customHeight="1">
      <c r="A31" s="1" t="s">
        <v>45</v>
      </c>
      <c r="B31" s="14">
        <v>647</v>
      </c>
      <c r="C31" s="15">
        <v>498</v>
      </c>
      <c r="D31" s="14">
        <v>698</v>
      </c>
      <c r="E31" s="14">
        <v>799</v>
      </c>
      <c r="F31" s="40">
        <v>929</v>
      </c>
      <c r="G31" s="14">
        <v>798</v>
      </c>
      <c r="H31" s="40">
        <v>929</v>
      </c>
      <c r="I31" s="31">
        <f>AVERAGE(B31:H31)</f>
        <v>756.8571428571429</v>
      </c>
      <c r="J31" s="32">
        <f>MAX(B31:H31)</f>
        <v>929</v>
      </c>
      <c r="K31" s="14">
        <f>MIN(B31:H31)</f>
        <v>498</v>
      </c>
      <c r="L31" s="33">
        <f t="shared" si="7"/>
        <v>0.8654618473895582</v>
      </c>
    </row>
    <row r="32" spans="1:12" ht="33" customHeight="1">
      <c r="A32" s="1" t="s">
        <v>46</v>
      </c>
      <c r="B32" s="15">
        <v>592</v>
      </c>
      <c r="C32" s="14">
        <v>593</v>
      </c>
      <c r="D32" s="14">
        <v>679</v>
      </c>
      <c r="E32" s="40">
        <v>959</v>
      </c>
      <c r="F32" s="14">
        <v>779</v>
      </c>
      <c r="G32" s="14" t="s">
        <v>17</v>
      </c>
      <c r="H32" s="14">
        <v>889</v>
      </c>
      <c r="I32" s="31">
        <f>AVERAGE(B32:H32)</f>
        <v>748.5</v>
      </c>
      <c r="J32" s="32">
        <f>MAX(B32:H32)</f>
        <v>959</v>
      </c>
      <c r="K32" s="14">
        <f>MIN(B32:H32)</f>
        <v>592</v>
      </c>
      <c r="L32" s="33">
        <f t="shared" si="7"/>
        <v>0.6199324324324325</v>
      </c>
    </row>
    <row r="33" spans="1:12" ht="33" customHeight="1" thickBot="1">
      <c r="A33" s="1" t="s">
        <v>47</v>
      </c>
      <c r="B33" s="15">
        <v>698</v>
      </c>
      <c r="C33" s="14" t="s">
        <v>18</v>
      </c>
      <c r="D33" s="14">
        <v>798</v>
      </c>
      <c r="E33" s="14">
        <v>798</v>
      </c>
      <c r="F33" s="40">
        <v>1089</v>
      </c>
      <c r="G33" s="14">
        <v>998</v>
      </c>
      <c r="H33" s="14">
        <v>998</v>
      </c>
      <c r="I33" s="31">
        <f>AVERAGE(B33:H33)</f>
        <v>896.5</v>
      </c>
      <c r="J33" s="32">
        <f>MAX(B33:H33)</f>
        <v>1089</v>
      </c>
      <c r="K33" s="14">
        <f>MIN(B33:H33)</f>
        <v>698</v>
      </c>
      <c r="L33" s="33">
        <f t="shared" si="7"/>
        <v>0.5601719197707736</v>
      </c>
    </row>
    <row r="34" spans="1:17" s="9" customFormat="1" ht="15.75" thickBot="1">
      <c r="A34" s="10" t="s">
        <v>7</v>
      </c>
      <c r="B34" s="12"/>
      <c r="C34" s="13"/>
      <c r="D34" s="13"/>
      <c r="E34" s="13"/>
      <c r="F34" s="13"/>
      <c r="G34" s="13"/>
      <c r="H34" s="13"/>
      <c r="I34" s="13"/>
      <c r="J34" s="29"/>
      <c r="K34" s="11"/>
      <c r="L34" s="30"/>
      <c r="M34" s="8"/>
      <c r="N34" s="8"/>
      <c r="O34" s="8"/>
      <c r="P34" s="8"/>
      <c r="Q34" s="8"/>
    </row>
    <row r="35" spans="1:12" ht="33" customHeight="1">
      <c r="A35" s="1" t="s">
        <v>49</v>
      </c>
      <c r="B35" s="15">
        <v>129</v>
      </c>
      <c r="C35" s="14">
        <v>130</v>
      </c>
      <c r="D35" s="14">
        <v>139</v>
      </c>
      <c r="E35" s="14">
        <v>131</v>
      </c>
      <c r="F35" s="14">
        <v>156</v>
      </c>
      <c r="G35" s="14">
        <v>158</v>
      </c>
      <c r="H35" s="40">
        <v>159</v>
      </c>
      <c r="I35" s="31">
        <f>AVERAGE(B35:H35)</f>
        <v>143.14285714285714</v>
      </c>
      <c r="J35" s="32">
        <f>MAX(B35:H35)</f>
        <v>159</v>
      </c>
      <c r="K35" s="14">
        <f>MIN(B35:H35)</f>
        <v>129</v>
      </c>
      <c r="L35" s="33">
        <f t="shared" si="7"/>
        <v>0.23255813953488372</v>
      </c>
    </row>
    <row r="36" spans="1:12" ht="33" customHeight="1">
      <c r="A36" s="1" t="s">
        <v>50</v>
      </c>
      <c r="B36" s="15">
        <v>129</v>
      </c>
      <c r="C36" s="14">
        <v>130</v>
      </c>
      <c r="D36" s="14">
        <v>159</v>
      </c>
      <c r="E36" s="14" t="s">
        <v>18</v>
      </c>
      <c r="F36" s="40">
        <v>179</v>
      </c>
      <c r="G36" s="14">
        <v>129</v>
      </c>
      <c r="H36" s="40">
        <v>179</v>
      </c>
      <c r="I36" s="31">
        <f>AVERAGE(B36:H36)</f>
        <v>150.83333333333334</v>
      </c>
      <c r="J36" s="32">
        <f>MAX(B36:H36)</f>
        <v>179</v>
      </c>
      <c r="K36" s="14">
        <f>MIN(B36:H36)</f>
        <v>129</v>
      </c>
      <c r="L36" s="33">
        <f t="shared" si="7"/>
        <v>0.3875968992248062</v>
      </c>
    </row>
    <row r="37" spans="1:12" ht="33" customHeight="1">
      <c r="A37" s="1" t="s">
        <v>51</v>
      </c>
      <c r="B37" s="15">
        <v>139</v>
      </c>
      <c r="C37" s="14">
        <v>140</v>
      </c>
      <c r="D37" s="14" t="s">
        <v>17</v>
      </c>
      <c r="E37" s="14" t="s">
        <v>18</v>
      </c>
      <c r="F37" s="40">
        <v>179</v>
      </c>
      <c r="G37" s="14">
        <v>178</v>
      </c>
      <c r="H37" s="40">
        <v>179</v>
      </c>
      <c r="I37" s="31">
        <f>AVERAGE(B37:H37)</f>
        <v>163</v>
      </c>
      <c r="J37" s="32">
        <f>MAX(B37:H37)</f>
        <v>179</v>
      </c>
      <c r="K37" s="14">
        <f>MIN(B37:H37)</f>
        <v>139</v>
      </c>
      <c r="L37" s="33">
        <f t="shared" si="7"/>
        <v>0.28776978417266186</v>
      </c>
    </row>
    <row r="38" spans="1:12" ht="33" customHeight="1" thickBot="1">
      <c r="A38" s="1" t="s">
        <v>52</v>
      </c>
      <c r="B38" s="15">
        <v>229</v>
      </c>
      <c r="C38" s="14">
        <v>230</v>
      </c>
      <c r="D38" s="14">
        <v>239</v>
      </c>
      <c r="E38" s="14">
        <v>230</v>
      </c>
      <c r="F38" s="40">
        <v>297</v>
      </c>
      <c r="G38" s="14">
        <v>296</v>
      </c>
      <c r="H38" s="14">
        <v>279</v>
      </c>
      <c r="I38" s="31">
        <f>AVERAGE(B38:H38)</f>
        <v>257.14285714285717</v>
      </c>
      <c r="J38" s="32">
        <f>MAX(B38:H38)</f>
        <v>297</v>
      </c>
      <c r="K38" s="14">
        <f>MIN(B38:H38)</f>
        <v>229</v>
      </c>
      <c r="L38" s="33">
        <f t="shared" si="7"/>
        <v>0.29694323144104806</v>
      </c>
    </row>
    <row r="39" spans="1:17" s="9" customFormat="1" ht="15.75" thickBot="1">
      <c r="A39" s="10" t="s">
        <v>8</v>
      </c>
      <c r="B39" s="12"/>
      <c r="C39" s="13"/>
      <c r="D39" s="13"/>
      <c r="E39" s="13"/>
      <c r="F39" s="13"/>
      <c r="G39" s="13"/>
      <c r="H39" s="13"/>
      <c r="I39" s="13"/>
      <c r="J39" s="29"/>
      <c r="K39" s="11"/>
      <c r="L39" s="30"/>
      <c r="M39" s="8"/>
      <c r="N39" s="8"/>
      <c r="O39" s="8"/>
      <c r="P39" s="8"/>
      <c r="Q39" s="8"/>
    </row>
    <row r="40" spans="1:12" ht="30" customHeight="1">
      <c r="A40" s="3" t="s">
        <v>30</v>
      </c>
      <c r="B40" s="15">
        <v>259</v>
      </c>
      <c r="C40" s="14">
        <v>260</v>
      </c>
      <c r="D40" s="14">
        <v>349</v>
      </c>
      <c r="E40" s="14">
        <v>321</v>
      </c>
      <c r="F40" s="14">
        <v>347</v>
      </c>
      <c r="G40" s="14">
        <v>347</v>
      </c>
      <c r="H40" s="40">
        <v>379</v>
      </c>
      <c r="I40" s="31">
        <f>AVERAGE(B40:H40)</f>
        <v>323.14285714285717</v>
      </c>
      <c r="J40" s="32">
        <f>MAX(B40:H40)</f>
        <v>379</v>
      </c>
      <c r="K40" s="14">
        <f>MIN(B40:H40)</f>
        <v>259</v>
      </c>
      <c r="L40" s="33">
        <f t="shared" si="7"/>
        <v>0.46332046332046334</v>
      </c>
    </row>
    <row r="41" spans="1:12" ht="30" customHeight="1">
      <c r="A41" s="3" t="s">
        <v>9</v>
      </c>
      <c r="B41" s="15">
        <v>198</v>
      </c>
      <c r="C41" s="14">
        <v>199</v>
      </c>
      <c r="D41" s="14">
        <v>349</v>
      </c>
      <c r="E41" s="14">
        <v>267</v>
      </c>
      <c r="F41" s="40">
        <v>399</v>
      </c>
      <c r="G41" s="14">
        <v>375</v>
      </c>
      <c r="H41" s="14">
        <v>379</v>
      </c>
      <c r="I41" s="31">
        <f>AVERAGE(B41:H41)</f>
        <v>309.42857142857144</v>
      </c>
      <c r="J41" s="32">
        <f>MAX(B41:H41)</f>
        <v>399</v>
      </c>
      <c r="K41" s="14">
        <f>MIN(B41:H41)</f>
        <v>198</v>
      </c>
      <c r="L41" s="33">
        <f t="shared" si="7"/>
        <v>1.0151515151515151</v>
      </c>
    </row>
    <row r="42" spans="1:12" ht="30" customHeight="1">
      <c r="A42" s="3" t="s">
        <v>53</v>
      </c>
      <c r="B42" s="15">
        <v>138</v>
      </c>
      <c r="C42" s="14" t="s">
        <v>17</v>
      </c>
      <c r="D42" s="14">
        <v>139</v>
      </c>
      <c r="E42" s="14">
        <v>139</v>
      </c>
      <c r="F42" s="40">
        <v>195</v>
      </c>
      <c r="G42" s="14">
        <v>189</v>
      </c>
      <c r="H42" s="14">
        <v>189</v>
      </c>
      <c r="I42" s="31">
        <f>AVERAGE(B42:H42)</f>
        <v>164.83333333333334</v>
      </c>
      <c r="J42" s="32">
        <f>MAX(B42:H42)</f>
        <v>195</v>
      </c>
      <c r="K42" s="14">
        <f>MIN(B42:H42)</f>
        <v>138</v>
      </c>
      <c r="L42" s="33">
        <f t="shared" si="7"/>
        <v>0.41304347826086957</v>
      </c>
    </row>
    <row r="43" spans="1:12" ht="30" customHeight="1">
      <c r="A43" s="3" t="s">
        <v>54</v>
      </c>
      <c r="B43" s="15">
        <v>229</v>
      </c>
      <c r="C43" s="14">
        <v>297</v>
      </c>
      <c r="D43" s="14">
        <v>298</v>
      </c>
      <c r="E43" s="14" t="s">
        <v>18</v>
      </c>
      <c r="F43" s="14" t="s">
        <v>17</v>
      </c>
      <c r="G43" s="14" t="s">
        <v>17</v>
      </c>
      <c r="H43" s="40">
        <v>349</v>
      </c>
      <c r="I43" s="31">
        <f>AVERAGE(B43:H43)</f>
        <v>293.25</v>
      </c>
      <c r="J43" s="32">
        <f>MAX(B43:H43)</f>
        <v>349</v>
      </c>
      <c r="K43" s="14">
        <f>MIN(B43:H43)</f>
        <v>229</v>
      </c>
      <c r="L43" s="33">
        <f t="shared" si="7"/>
        <v>0.5240174672489083</v>
      </c>
    </row>
    <row r="44" spans="1:12" ht="30" customHeight="1" thickBot="1">
      <c r="A44" s="3" t="s">
        <v>10</v>
      </c>
      <c r="B44" s="20">
        <v>398</v>
      </c>
      <c r="C44" s="19">
        <v>479</v>
      </c>
      <c r="D44" s="19">
        <v>399</v>
      </c>
      <c r="E44" s="19">
        <v>419</v>
      </c>
      <c r="F44" s="19">
        <v>569</v>
      </c>
      <c r="G44" s="43">
        <v>575</v>
      </c>
      <c r="H44" s="19">
        <v>569</v>
      </c>
      <c r="I44" s="19">
        <f>AVERAGE(B44:H44)</f>
        <v>486.85714285714283</v>
      </c>
      <c r="J44" s="19">
        <f>MAX(B44:H44)</f>
        <v>575</v>
      </c>
      <c r="K44" s="19">
        <f>MIN(B44:H44)</f>
        <v>398</v>
      </c>
      <c r="L44" s="38">
        <f t="shared" si="7"/>
        <v>0.44472361809045224</v>
      </c>
    </row>
    <row r="46" spans="2:8" ht="14.25">
      <c r="B46" s="23"/>
      <c r="C46" s="23"/>
      <c r="D46" s="23"/>
      <c r="E46" s="23"/>
      <c r="F46" s="23"/>
      <c r="G46" s="23"/>
      <c r="H46" s="23"/>
    </row>
    <row r="47" spans="1:8" ht="14.25">
      <c r="A47" s="21" t="s">
        <v>55</v>
      </c>
      <c r="B47" s="23"/>
      <c r="C47" s="23"/>
      <c r="D47" s="23"/>
      <c r="E47" s="23"/>
      <c r="F47" s="23"/>
      <c r="G47" s="23"/>
      <c r="H47" s="23"/>
    </row>
    <row r="48" spans="1:8" ht="14.25">
      <c r="A48" s="21" t="s">
        <v>56</v>
      </c>
      <c r="B48" s="23"/>
      <c r="C48" s="23"/>
      <c r="D48" s="23"/>
      <c r="E48" s="23"/>
      <c r="F48" s="23"/>
      <c r="G48" s="23"/>
      <c r="H48" s="23"/>
    </row>
    <row r="49" spans="2:8" ht="14.25">
      <c r="B49" s="23"/>
      <c r="C49" s="23"/>
      <c r="D49" s="23"/>
      <c r="E49" s="23"/>
      <c r="F49" s="23"/>
      <c r="G49" s="23"/>
      <c r="H49" s="23"/>
    </row>
    <row r="50" spans="2:8" ht="14.25">
      <c r="B50" s="23"/>
      <c r="C50" s="23"/>
      <c r="D50" s="23"/>
      <c r="E50" s="23"/>
      <c r="F50" s="23"/>
      <c r="G50" s="23"/>
      <c r="H50" s="23"/>
    </row>
  </sheetData>
  <sheetProtection/>
  <printOptions/>
  <pageMargins left="0.2755905511811024" right="0.2362204724409449" top="0.4330708661417323" bottom="0.3937007874015748" header="0.2755905511811024" footer="0.1968503937007874"/>
  <pageSetup fitToHeight="1" fitToWidth="1" horizontalDpi="300" verticalDpi="300" orientation="portrait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Ester Sveinbjarnardóttir</cp:lastModifiedBy>
  <cp:lastPrinted>2009-12-17T09:25:24Z</cp:lastPrinted>
  <dcterms:created xsi:type="dcterms:W3CDTF">2006-12-21T12:12:18Z</dcterms:created>
  <dcterms:modified xsi:type="dcterms:W3CDTF">2009-12-18T14:37:05Z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