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4235" windowHeight="7680" tabRatio="724"/>
  </bookViews>
  <sheets>
    <sheet name="vörukarfa" sheetId="10" r:id="rId1"/>
    <sheet name="mynd" sheetId="11" r:id="rId2"/>
  </sheets>
  <definedNames>
    <definedName name="_xlnm.Print_Area" localSheetId="1">mynd!$A$2:$J$42</definedName>
    <definedName name="_xlnm.Print_Area" localSheetId="0">vörukarfa!$A$1:$U$54</definedName>
  </definedNames>
  <calcPr calcId="125725"/>
</workbook>
</file>

<file path=xl/calcChain.xml><?xml version="1.0" encoding="utf-8"?>
<calcChain xmlns="http://schemas.openxmlformats.org/spreadsheetml/2006/main">
  <c r="U30" i="10"/>
  <c r="R20" l="1"/>
  <c r="P20"/>
  <c r="N20"/>
  <c r="L20"/>
  <c r="J20"/>
  <c r="H20"/>
  <c r="F20"/>
  <c r="D20"/>
  <c r="R18"/>
  <c r="P18"/>
  <c r="N18"/>
  <c r="L18"/>
  <c r="J18"/>
  <c r="H18"/>
  <c r="F18"/>
  <c r="D18"/>
  <c r="R19"/>
  <c r="P19"/>
  <c r="N19"/>
  <c r="L19"/>
  <c r="J19"/>
  <c r="H19"/>
  <c r="F19"/>
  <c r="D19"/>
  <c r="R41"/>
  <c r="P41"/>
  <c r="N41"/>
  <c r="L41"/>
  <c r="J41"/>
  <c r="H41"/>
  <c r="F41"/>
  <c r="D41"/>
  <c r="T41" s="1"/>
  <c r="R39"/>
  <c r="P39"/>
  <c r="N39"/>
  <c r="L39"/>
  <c r="J39"/>
  <c r="H39"/>
  <c r="F39"/>
  <c r="D39"/>
  <c r="R38"/>
  <c r="P38"/>
  <c r="N38"/>
  <c r="L38"/>
  <c r="J38"/>
  <c r="H38"/>
  <c r="F38"/>
  <c r="D38"/>
  <c r="R36"/>
  <c r="P36"/>
  <c r="N36"/>
  <c r="L36"/>
  <c r="J36"/>
  <c r="H36"/>
  <c r="F36"/>
  <c r="D36"/>
  <c r="R35"/>
  <c r="P35"/>
  <c r="N35"/>
  <c r="L35"/>
  <c r="J35"/>
  <c r="H35"/>
  <c r="F35"/>
  <c r="D35"/>
  <c r="R34"/>
  <c r="P34"/>
  <c r="N34"/>
  <c r="L34"/>
  <c r="J34"/>
  <c r="H34"/>
  <c r="F34"/>
  <c r="D34"/>
  <c r="R32"/>
  <c r="P32"/>
  <c r="N32"/>
  <c r="L32"/>
  <c r="J32"/>
  <c r="H32"/>
  <c r="F32"/>
  <c r="D32"/>
  <c r="R31"/>
  <c r="P31"/>
  <c r="N31"/>
  <c r="L31"/>
  <c r="J31"/>
  <c r="H31"/>
  <c r="F31"/>
  <c r="D31"/>
  <c r="R30"/>
  <c r="P30"/>
  <c r="N30"/>
  <c r="L30"/>
  <c r="J30"/>
  <c r="H30"/>
  <c r="F30"/>
  <c r="D30"/>
  <c r="R29"/>
  <c r="P29"/>
  <c r="N29"/>
  <c r="L29"/>
  <c r="J29"/>
  <c r="H29"/>
  <c r="F29"/>
  <c r="D29"/>
  <c r="R28"/>
  <c r="P28"/>
  <c r="N28"/>
  <c r="L28"/>
  <c r="J28"/>
  <c r="H28"/>
  <c r="F28"/>
  <c r="D28"/>
  <c r="R27"/>
  <c r="P27"/>
  <c r="N27"/>
  <c r="L27"/>
  <c r="J27"/>
  <c r="H27"/>
  <c r="F27"/>
  <c r="D27"/>
  <c r="R25"/>
  <c r="P25"/>
  <c r="N25"/>
  <c r="L25"/>
  <c r="J25"/>
  <c r="H25"/>
  <c r="F25"/>
  <c r="D25"/>
  <c r="R24"/>
  <c r="P24"/>
  <c r="N24"/>
  <c r="L24"/>
  <c r="J24"/>
  <c r="H24"/>
  <c r="F24"/>
  <c r="D24"/>
  <c r="R22"/>
  <c r="P22"/>
  <c r="N22"/>
  <c r="L22"/>
  <c r="J22"/>
  <c r="H22"/>
  <c r="F22"/>
  <c r="D22"/>
  <c r="R21"/>
  <c r="P21"/>
  <c r="N21"/>
  <c r="L21"/>
  <c r="J21"/>
  <c r="H21"/>
  <c r="F21"/>
  <c r="D21"/>
  <c r="S20"/>
  <c r="R17"/>
  <c r="P17"/>
  <c r="N17"/>
  <c r="L17"/>
  <c r="J17"/>
  <c r="H17"/>
  <c r="F17"/>
  <c r="D17"/>
  <c r="R16"/>
  <c r="P16"/>
  <c r="N16"/>
  <c r="L16"/>
  <c r="J16"/>
  <c r="H16"/>
  <c r="F16"/>
  <c r="D16"/>
  <c r="R15"/>
  <c r="P15"/>
  <c r="N15"/>
  <c r="L15"/>
  <c r="J15"/>
  <c r="H15"/>
  <c r="F15"/>
  <c r="D15"/>
  <c r="R14"/>
  <c r="P14"/>
  <c r="N14"/>
  <c r="L14"/>
  <c r="J14"/>
  <c r="H14"/>
  <c r="F14"/>
  <c r="D14"/>
  <c r="R12"/>
  <c r="P12"/>
  <c r="N12"/>
  <c r="L12"/>
  <c r="J12"/>
  <c r="H12"/>
  <c r="F12"/>
  <c r="D12"/>
  <c r="R11"/>
  <c r="P11"/>
  <c r="N11"/>
  <c r="L11"/>
  <c r="J11"/>
  <c r="H11"/>
  <c r="F11"/>
  <c r="D11"/>
  <c r="R9"/>
  <c r="P9"/>
  <c r="N9"/>
  <c r="L9"/>
  <c r="J9"/>
  <c r="H9"/>
  <c r="F9"/>
  <c r="D9"/>
  <c r="R8"/>
  <c r="P8"/>
  <c r="N8"/>
  <c r="L8"/>
  <c r="J8"/>
  <c r="H8"/>
  <c r="F8"/>
  <c r="D8"/>
  <c r="R7"/>
  <c r="P7"/>
  <c r="N7"/>
  <c r="L7"/>
  <c r="J7"/>
  <c r="H7"/>
  <c r="F7"/>
  <c r="D7"/>
  <c r="R5"/>
  <c r="P5"/>
  <c r="N5"/>
  <c r="L5"/>
  <c r="J5"/>
  <c r="H5"/>
  <c r="F5"/>
  <c r="D5"/>
  <c r="R4"/>
  <c r="P4"/>
  <c r="N4"/>
  <c r="L4"/>
  <c r="J4"/>
  <c r="H4"/>
  <c r="F4"/>
  <c r="D4"/>
  <c r="R3"/>
  <c r="P3"/>
  <c r="P42" s="1"/>
  <c r="N3"/>
  <c r="L3"/>
  <c r="L42" s="1"/>
  <c r="J3"/>
  <c r="H3"/>
  <c r="H42" s="1"/>
  <c r="F3"/>
  <c r="D3"/>
  <c r="D42" s="1"/>
  <c r="F42" l="1"/>
  <c r="J42"/>
  <c r="N42"/>
  <c r="R42"/>
  <c r="S21"/>
  <c r="S22"/>
  <c r="S24"/>
  <c r="S25"/>
  <c r="S27"/>
  <c r="S28"/>
  <c r="S29"/>
  <c r="S30"/>
  <c r="S31"/>
  <c r="S32"/>
  <c r="S41"/>
  <c r="S34"/>
  <c r="S35"/>
  <c r="S3"/>
  <c r="S4"/>
  <c r="S5"/>
  <c r="S7"/>
  <c r="S8"/>
  <c r="S9"/>
  <c r="B51"/>
  <c r="B50"/>
  <c r="S36"/>
  <c r="S11"/>
  <c r="S12"/>
  <c r="S14"/>
  <c r="S15"/>
  <c r="S16"/>
  <c r="S17"/>
  <c r="S38"/>
  <c r="S39"/>
  <c r="U41"/>
  <c r="S19"/>
  <c r="B48"/>
  <c r="B52"/>
  <c r="B53"/>
  <c r="S18"/>
  <c r="B49"/>
  <c r="B54"/>
  <c r="T3"/>
  <c r="U3" s="1"/>
  <c r="T4"/>
  <c r="U4" s="1"/>
  <c r="T5"/>
  <c r="U5" s="1"/>
  <c r="T7"/>
  <c r="U7" s="1"/>
  <c r="T8"/>
  <c r="U8" s="1"/>
  <c r="T9"/>
  <c r="U9" s="1"/>
  <c r="T11"/>
  <c r="U11" s="1"/>
  <c r="T12"/>
  <c r="U12" s="1"/>
  <c r="T14"/>
  <c r="U14" s="1"/>
  <c r="T15"/>
  <c r="U15" s="1"/>
  <c r="T16"/>
  <c r="U16" s="1"/>
  <c r="T17"/>
  <c r="U17" s="1"/>
  <c r="T18"/>
  <c r="U18" s="1"/>
  <c r="T19"/>
  <c r="U19" s="1"/>
  <c r="T20"/>
  <c r="U20" s="1"/>
  <c r="T21"/>
  <c r="U21" s="1"/>
  <c r="T22"/>
  <c r="U22" s="1"/>
  <c r="T24"/>
  <c r="U24" s="1"/>
  <c r="T25"/>
  <c r="U25" s="1"/>
  <c r="T27"/>
  <c r="U27" s="1"/>
  <c r="T28"/>
  <c r="U28" s="1"/>
  <c r="T29"/>
  <c r="U29" s="1"/>
  <c r="T30"/>
  <c r="T31"/>
  <c r="U31" s="1"/>
  <c r="T32"/>
  <c r="U32" s="1"/>
  <c r="T34"/>
  <c r="U34" s="1"/>
  <c r="T35"/>
  <c r="U35" s="1"/>
  <c r="T36"/>
  <c r="U36" s="1"/>
  <c r="T38"/>
  <c r="U38" s="1"/>
  <c r="T39"/>
  <c r="U39" s="1"/>
  <c r="B47"/>
  <c r="C52" s="1"/>
  <c r="C50" l="1"/>
  <c r="C49"/>
  <c r="C53"/>
  <c r="C48"/>
  <c r="C51"/>
  <c r="C54"/>
</calcChain>
</file>

<file path=xl/sharedStrings.xml><?xml version="1.0" encoding="utf-8"?>
<sst xmlns="http://schemas.openxmlformats.org/spreadsheetml/2006/main" count="230" uniqueCount="78">
  <si>
    <t>Ostur, viðbit og mjólkurvörur</t>
  </si>
  <si>
    <t>Brauðmeti, kex og morgunkorn</t>
  </si>
  <si>
    <t>Kjötvörur og álegg</t>
  </si>
  <si>
    <t>Dósamatur og þurrvörur</t>
  </si>
  <si>
    <t>Kaffi, te og kakómalt</t>
  </si>
  <si>
    <t>Ávextir og grænmeti</t>
  </si>
  <si>
    <t>Drykkjarvörur</t>
  </si>
  <si>
    <t>Egils Eplaþykkni 1 l</t>
  </si>
  <si>
    <t xml:space="preserve">Sætindi og snakk </t>
  </si>
  <si>
    <t>Osta Stjörnupopp 100gr</t>
  </si>
  <si>
    <t>Hreinlætisvörur</t>
  </si>
  <si>
    <t>Krónan</t>
  </si>
  <si>
    <t>Nettó</t>
  </si>
  <si>
    <t>Kostur</t>
  </si>
  <si>
    <t>KOSTUR</t>
  </si>
  <si>
    <t>Hæsta verð</t>
  </si>
  <si>
    <t>Lægsta verð</t>
  </si>
  <si>
    <t>Munur á hæsta og lægsta</t>
  </si>
  <si>
    <t>Karfa samtals</t>
  </si>
  <si>
    <t>Bónus</t>
  </si>
  <si>
    <t>Magn í körfu</t>
  </si>
  <si>
    <t>Stykki /kg</t>
  </si>
  <si>
    <t>1 kg</t>
  </si>
  <si>
    <t>Smjör 250 g ósaltað</t>
  </si>
  <si>
    <t>Smjör 400 g</t>
  </si>
  <si>
    <t>Fjörmjólk 1l</t>
  </si>
  <si>
    <r>
      <t xml:space="preserve">Pepsi max </t>
    </r>
    <r>
      <rPr>
        <b/>
        <sz val="11"/>
        <rFont val="Arial"/>
        <family val="2"/>
      </rPr>
      <t>2 l</t>
    </r>
  </si>
  <si>
    <t>Fjarðarkaup</t>
  </si>
  <si>
    <t>Hagkaup</t>
  </si>
  <si>
    <t>Nóatún</t>
  </si>
  <si>
    <t>FJARÐARKAUP</t>
  </si>
  <si>
    <t>SAMKAUP ÚRVAL - HAFNARFIRÐI</t>
  </si>
  <si>
    <t>KRÓNAN HÖFÐA</t>
  </si>
  <si>
    <t>BÓNUS GRANDA</t>
  </si>
  <si>
    <t>HAGKAUP KRINGLUNNI</t>
  </si>
  <si>
    <t>NÓATÚN HRINGBRAUT</t>
  </si>
  <si>
    <t xml:space="preserve">Verðkönnun ASÍ í matvöruverslunum                                                   12. október 2010 </t>
  </si>
  <si>
    <t>2 stk</t>
  </si>
  <si>
    <t>400 gr</t>
  </si>
  <si>
    <t>500 gr</t>
  </si>
  <si>
    <t>50 gr</t>
  </si>
  <si>
    <t>1,2 kg</t>
  </si>
  <si>
    <t>200 gr</t>
  </si>
  <si>
    <t>300 gr</t>
  </si>
  <si>
    <t>Vöru-karfa</t>
  </si>
  <si>
    <t>Samkaup Úrval</t>
  </si>
  <si>
    <t>Súkkulaðikex Homblest 400gr</t>
  </si>
  <si>
    <t>Nautahakk 8-12% - 1 kg</t>
  </si>
  <si>
    <t>0,5kg</t>
  </si>
  <si>
    <t>Eggaldinn 1 kg</t>
  </si>
  <si>
    <r>
      <t xml:space="preserve">Svali appelsínu  </t>
    </r>
    <r>
      <rPr>
        <b/>
        <sz val="11"/>
        <rFont val="Arial"/>
        <family val="2"/>
      </rPr>
      <t>3 x 250 ml</t>
    </r>
  </si>
  <si>
    <t>Haframjöl 1kg ódýrasta tegund</t>
  </si>
  <si>
    <t>Cheerios - 1 pakki 992gr</t>
  </si>
  <si>
    <t>Ali skinka / pakki</t>
  </si>
  <si>
    <t>Hveiti 1 kg Ódýrasta verð</t>
  </si>
  <si>
    <t>Sykur 1 kg Ódýrasta verð</t>
  </si>
  <si>
    <t>Knorr bernaise sósa - Pakki með 4stk</t>
  </si>
  <si>
    <t>Den Gamle Fabrik appelsínusulta</t>
  </si>
  <si>
    <t>Rúgmjöl 2kg</t>
  </si>
  <si>
    <r>
      <t>E.Finnsson pítusósa</t>
    </r>
    <r>
      <rPr>
        <b/>
        <sz val="11"/>
        <rFont val="Arial"/>
        <family val="2"/>
      </rPr>
      <t xml:space="preserve"> 420ml</t>
    </r>
  </si>
  <si>
    <t>0,25kg</t>
  </si>
  <si>
    <t>Epli rauð</t>
  </si>
  <si>
    <t>Rófur</t>
  </si>
  <si>
    <t>Heilir tómatar í dós ódýrasta kílóverð</t>
  </si>
  <si>
    <t>400gr</t>
  </si>
  <si>
    <t>400gr  1dós</t>
  </si>
  <si>
    <t>Vörukarfa 12. október 2010</t>
  </si>
  <si>
    <r>
      <t xml:space="preserve">Piparkorn - </t>
    </r>
    <r>
      <rPr>
        <b/>
        <sz val="11"/>
        <rFont val="Arial"/>
        <family val="2"/>
      </rPr>
      <t>ódýrarsta kílóverð</t>
    </r>
  </si>
  <si>
    <r>
      <t xml:space="preserve">Salt, borðsalt - </t>
    </r>
    <r>
      <rPr>
        <b/>
        <sz val="11"/>
        <rFont val="Arial"/>
        <family val="2"/>
      </rPr>
      <t>ódýrasta kílóverð</t>
    </r>
  </si>
  <si>
    <r>
      <t xml:space="preserve">Merrild mellemristet 103 kaffi </t>
    </r>
    <r>
      <rPr>
        <b/>
        <sz val="11"/>
        <rFont val="Arial"/>
        <family val="2"/>
      </rPr>
      <t>0,5 kg</t>
    </r>
  </si>
  <si>
    <r>
      <t xml:space="preserve">Nesquick kakómalt - </t>
    </r>
    <r>
      <rPr>
        <b/>
        <sz val="11"/>
        <rFont val="Arial"/>
        <family val="2"/>
      </rPr>
      <t>ódýrasta kílóverð</t>
    </r>
  </si>
  <si>
    <r>
      <t xml:space="preserve">Bananar, per kg - </t>
    </r>
    <r>
      <rPr>
        <b/>
        <sz val="11"/>
        <rFont val="Arial"/>
        <family val="2"/>
      </rPr>
      <t>Ódýrasta kílóverð</t>
    </r>
  </si>
  <si>
    <r>
      <t xml:space="preserve">Tómatar íslenskir - </t>
    </r>
    <r>
      <rPr>
        <b/>
        <sz val="11"/>
        <rFont val="Arial"/>
        <family val="2"/>
      </rPr>
      <t>Ódýrasta kílóverð</t>
    </r>
  </si>
  <si>
    <r>
      <t xml:space="preserve">Kínakál - </t>
    </r>
    <r>
      <rPr>
        <b/>
        <sz val="11"/>
        <rFont val="Arial"/>
        <family val="2"/>
      </rPr>
      <t>Ódýrasta kílóverð</t>
    </r>
  </si>
  <si>
    <r>
      <t>Súkkulaðirúsínur, dökkar -</t>
    </r>
    <r>
      <rPr>
        <b/>
        <sz val="11"/>
        <rFont val="Arial"/>
        <family val="2"/>
      </rPr>
      <t xml:space="preserve"> Ódýrasta kílóverð</t>
    </r>
  </si>
  <si>
    <r>
      <t xml:space="preserve">Colgate Tannkrem - </t>
    </r>
    <r>
      <rPr>
        <b/>
        <sz val="11"/>
        <rFont val="Arial"/>
        <family val="2"/>
      </rPr>
      <t>Ódýrasta lítraverð, 1 túpa 100ml</t>
    </r>
  </si>
  <si>
    <t>NETTÓ MJÓDD</t>
  </si>
  <si>
    <t>Vísitala vöru-körfu</t>
  </si>
</sst>
</file>

<file path=xl/styles.xml><?xml version="1.0" encoding="utf-8"?>
<styleSheet xmlns="http://schemas.openxmlformats.org/spreadsheetml/2006/main">
  <numFmts count="4">
    <numFmt numFmtId="43" formatCode="_-* #,##0.00\ _k_r_._-;\-* #,##0.00\ _k_r_._-;_-* &quot;-&quot;??\ _k_r_._-;_-@_-"/>
    <numFmt numFmtId="164" formatCode="_-* #,##0\ _k_r_._-;\-* #,##0\ _k_r_._-;_-* &quot;-&quot;??\ _k_r_._-;_-@_-"/>
    <numFmt numFmtId="165" formatCode="#,##0_ ;\-#,##0\ "/>
    <numFmt numFmtId="166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6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18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64" fontId="3" fillId="0" borderId="0" xfId="1" applyNumberFormat="1" applyFont="1" applyAlignment="1">
      <alignment horizontal="center"/>
    </xf>
    <xf numFmtId="164" fontId="3" fillId="0" borderId="20" xfId="1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3" fillId="0" borderId="13" xfId="0" applyFont="1" applyBorder="1" applyAlignment="1">
      <alignment wrapText="1"/>
    </xf>
    <xf numFmtId="164" fontId="3" fillId="0" borderId="8" xfId="1" applyNumberFormat="1" applyFont="1" applyBorder="1" applyAlignment="1">
      <alignment horizontal="center" wrapText="1"/>
    </xf>
    <xf numFmtId="164" fontId="3" fillId="0" borderId="8" xfId="1" applyNumberFormat="1" applyFont="1" applyBorder="1" applyAlignment="1">
      <alignment horizontal="center"/>
    </xf>
    <xf numFmtId="164" fontId="3" fillId="0" borderId="15" xfId="1" applyNumberFormat="1" applyFont="1" applyBorder="1" applyAlignment="1">
      <alignment horizontal="center" wrapText="1"/>
    </xf>
    <xf numFmtId="164" fontId="3" fillId="0" borderId="15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 wrapText="1"/>
    </xf>
    <xf numFmtId="164" fontId="3" fillId="0" borderId="11" xfId="1" applyNumberFormat="1" applyFont="1" applyBorder="1" applyAlignment="1">
      <alignment horizontal="center"/>
    </xf>
    <xf numFmtId="164" fontId="3" fillId="0" borderId="19" xfId="1" applyNumberFormat="1" applyFont="1" applyFill="1" applyBorder="1" applyAlignment="1">
      <alignment horizontal="center" vertical="center"/>
    </xf>
    <xf numFmtId="164" fontId="3" fillId="0" borderId="2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4" borderId="0" xfId="0" applyFill="1"/>
    <xf numFmtId="164" fontId="3" fillId="0" borderId="6" xfId="1" applyNumberFormat="1" applyFont="1" applyFill="1" applyBorder="1" applyAlignment="1">
      <alignment horizontal="center" vertical="center"/>
    </xf>
    <xf numFmtId="164" fontId="3" fillId="0" borderId="29" xfId="1" applyNumberFormat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166" fontId="3" fillId="3" borderId="3" xfId="2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7" fillId="0" borderId="0" xfId="0" applyFont="1" applyAlignment="1">
      <alignment wrapText="1"/>
    </xf>
    <xf numFmtId="0" fontId="2" fillId="0" borderId="23" xfId="0" applyFont="1" applyFill="1" applyBorder="1" applyAlignment="1">
      <alignment horizontal="center" vertical="center" textRotation="90"/>
    </xf>
    <xf numFmtId="0" fontId="2" fillId="3" borderId="2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/>
    </xf>
    <xf numFmtId="166" fontId="3" fillId="2" borderId="22" xfId="2" applyNumberFormat="1" applyFont="1" applyFill="1" applyBorder="1" applyAlignment="1">
      <alignment horizontal="center" vertical="center"/>
    </xf>
    <xf numFmtId="166" fontId="3" fillId="2" borderId="32" xfId="2" applyNumberFormat="1" applyFont="1" applyFill="1" applyBorder="1" applyAlignment="1">
      <alignment horizontal="center" vertical="center"/>
    </xf>
    <xf numFmtId="166" fontId="3" fillId="2" borderId="33" xfId="2" applyNumberFormat="1" applyFont="1" applyFill="1" applyBorder="1" applyAlignment="1">
      <alignment horizontal="center" vertical="center"/>
    </xf>
    <xf numFmtId="166" fontId="3" fillId="2" borderId="37" xfId="2" applyNumberFormat="1" applyFont="1" applyFill="1" applyBorder="1" applyAlignment="1">
      <alignment horizontal="center" vertical="center"/>
    </xf>
    <xf numFmtId="166" fontId="3" fillId="2" borderId="38" xfId="2" applyNumberFormat="1" applyFont="1" applyFill="1" applyBorder="1" applyAlignment="1">
      <alignment horizontal="center" vertical="center"/>
    </xf>
    <xf numFmtId="166" fontId="3" fillId="2" borderId="39" xfId="2" applyNumberFormat="1" applyFont="1" applyFill="1" applyBorder="1" applyAlignment="1">
      <alignment horizontal="center" vertical="center"/>
    </xf>
    <xf numFmtId="166" fontId="3" fillId="2" borderId="12" xfId="2" applyNumberFormat="1" applyFont="1" applyFill="1" applyBorder="1" applyAlignment="1">
      <alignment horizontal="center" vertical="center"/>
    </xf>
    <xf numFmtId="164" fontId="2" fillId="3" borderId="16" xfId="1" applyNumberFormat="1" applyFont="1" applyFill="1" applyBorder="1" applyAlignment="1">
      <alignment horizontal="center" vertical="center" wrapText="1"/>
    </xf>
    <xf numFmtId="164" fontId="0" fillId="4" borderId="11" xfId="0" applyNumberFormat="1" applyFill="1" applyBorder="1"/>
    <xf numFmtId="0" fontId="2" fillId="0" borderId="35" xfId="0" applyFont="1" applyFill="1" applyBorder="1" applyAlignment="1">
      <alignment horizontal="center" vertical="center" textRotation="90"/>
    </xf>
    <xf numFmtId="165" fontId="3" fillId="3" borderId="5" xfId="0" applyNumberFormat="1" applyFont="1" applyFill="1" applyBorder="1" applyAlignment="1">
      <alignment horizontal="center" vertical="center"/>
    </xf>
    <xf numFmtId="164" fontId="3" fillId="3" borderId="3" xfId="1" applyNumberFormat="1" applyFont="1" applyFill="1" applyBorder="1" applyAlignment="1">
      <alignment horizontal="center" vertical="center"/>
    </xf>
    <xf numFmtId="164" fontId="3" fillId="0" borderId="41" xfId="1" applyNumberFormat="1" applyFont="1" applyFill="1" applyBorder="1" applyAlignment="1">
      <alignment horizontal="center" vertical="center"/>
    </xf>
    <xf numFmtId="164" fontId="3" fillId="0" borderId="36" xfId="1" applyNumberFormat="1" applyFont="1" applyFill="1" applyBorder="1" applyAlignment="1">
      <alignment horizontal="center" vertical="center"/>
    </xf>
    <xf numFmtId="164" fontId="2" fillId="3" borderId="34" xfId="1" applyNumberFormat="1" applyFont="1" applyFill="1" applyBorder="1" applyAlignment="1">
      <alignment horizontal="center" vertical="center" wrapText="1"/>
    </xf>
    <xf numFmtId="164" fontId="2" fillId="3" borderId="5" xfId="1" applyNumberFormat="1" applyFont="1" applyFill="1" applyBorder="1" applyAlignment="1">
      <alignment horizontal="center" vertical="center" wrapText="1"/>
    </xf>
    <xf numFmtId="164" fontId="3" fillId="6" borderId="17" xfId="1" applyNumberFormat="1" applyFont="1" applyFill="1" applyBorder="1" applyAlignment="1">
      <alignment horizontal="center" vertical="center" wrapText="1"/>
    </xf>
    <xf numFmtId="164" fontId="3" fillId="6" borderId="19" xfId="1" applyNumberFormat="1" applyFont="1" applyFill="1" applyBorder="1" applyAlignment="1">
      <alignment horizontal="center" vertical="center" wrapText="1"/>
    </xf>
    <xf numFmtId="164" fontId="3" fillId="6" borderId="30" xfId="1" applyNumberFormat="1" applyFont="1" applyFill="1" applyBorder="1" applyAlignment="1">
      <alignment horizontal="center" vertical="center" wrapText="1"/>
    </xf>
    <xf numFmtId="164" fontId="3" fillId="6" borderId="20" xfId="1" applyNumberFormat="1" applyFont="1" applyFill="1" applyBorder="1" applyAlignment="1">
      <alignment horizontal="center" vertical="center" wrapText="1"/>
    </xf>
    <xf numFmtId="164" fontId="3" fillId="6" borderId="31" xfId="1" applyNumberFormat="1" applyFont="1" applyFill="1" applyBorder="1" applyAlignment="1">
      <alignment horizontal="center" vertical="center" wrapText="1"/>
    </xf>
    <xf numFmtId="164" fontId="3" fillId="6" borderId="21" xfId="1" applyNumberFormat="1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40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164" fontId="3" fillId="11" borderId="17" xfId="1" applyNumberFormat="1" applyFont="1" applyFill="1" applyBorder="1" applyAlignment="1">
      <alignment horizontal="center" vertical="center" wrapText="1"/>
    </xf>
    <xf numFmtId="164" fontId="3" fillId="11" borderId="19" xfId="1" applyNumberFormat="1" applyFont="1" applyFill="1" applyBorder="1" applyAlignment="1">
      <alignment horizontal="center" vertical="center" wrapText="1"/>
    </xf>
    <xf numFmtId="164" fontId="3" fillId="11" borderId="30" xfId="1" applyNumberFormat="1" applyFont="1" applyFill="1" applyBorder="1" applyAlignment="1">
      <alignment horizontal="center" vertical="center" wrapText="1"/>
    </xf>
    <xf numFmtId="164" fontId="3" fillId="11" borderId="20" xfId="1" applyNumberFormat="1" applyFont="1" applyFill="1" applyBorder="1" applyAlignment="1">
      <alignment horizontal="center" vertical="center" wrapText="1"/>
    </xf>
    <xf numFmtId="164" fontId="3" fillId="11" borderId="31" xfId="1" applyNumberFormat="1" applyFont="1" applyFill="1" applyBorder="1" applyAlignment="1">
      <alignment horizontal="center" vertical="center" wrapText="1"/>
    </xf>
    <xf numFmtId="164" fontId="3" fillId="11" borderId="21" xfId="1" applyNumberFormat="1" applyFont="1" applyFill="1" applyBorder="1" applyAlignment="1">
      <alignment horizontal="center" vertical="center" wrapText="1"/>
    </xf>
    <xf numFmtId="0" fontId="6" fillId="11" borderId="31" xfId="0" applyFont="1" applyFill="1" applyBorder="1" applyAlignment="1">
      <alignment horizontal="center" vertical="center" wrapText="1"/>
    </xf>
    <xf numFmtId="0" fontId="6" fillId="11" borderId="21" xfId="0" applyFont="1" applyFill="1" applyBorder="1" applyAlignment="1">
      <alignment horizontal="center" vertical="center" wrapText="1"/>
    </xf>
    <xf numFmtId="0" fontId="6" fillId="11" borderId="40" xfId="0" applyFont="1" applyFill="1" applyBorder="1" applyAlignment="1">
      <alignment horizontal="center" vertical="center" wrapText="1"/>
    </xf>
    <xf numFmtId="0" fontId="6" fillId="11" borderId="36" xfId="0" applyFont="1" applyFill="1" applyBorder="1" applyAlignment="1">
      <alignment horizontal="center" vertical="center" wrapText="1"/>
    </xf>
    <xf numFmtId="164" fontId="3" fillId="12" borderId="17" xfId="1" applyNumberFormat="1" applyFont="1" applyFill="1" applyBorder="1" applyAlignment="1">
      <alignment horizontal="center" vertical="center" wrapText="1"/>
    </xf>
    <xf numFmtId="164" fontId="3" fillId="12" borderId="19" xfId="1" applyNumberFormat="1" applyFont="1" applyFill="1" applyBorder="1" applyAlignment="1">
      <alignment horizontal="center" vertical="center" wrapText="1"/>
    </xf>
    <xf numFmtId="164" fontId="3" fillId="12" borderId="30" xfId="1" applyNumberFormat="1" applyFont="1" applyFill="1" applyBorder="1" applyAlignment="1">
      <alignment horizontal="center" vertical="center" wrapText="1"/>
    </xf>
    <xf numFmtId="164" fontId="3" fillId="12" borderId="20" xfId="1" applyNumberFormat="1" applyFont="1" applyFill="1" applyBorder="1" applyAlignment="1">
      <alignment horizontal="center" vertical="center" wrapText="1"/>
    </xf>
    <xf numFmtId="164" fontId="3" fillId="12" borderId="31" xfId="1" applyNumberFormat="1" applyFont="1" applyFill="1" applyBorder="1" applyAlignment="1">
      <alignment horizontal="center" vertical="center" wrapText="1"/>
    </xf>
    <xf numFmtId="164" fontId="3" fillId="12" borderId="21" xfId="1" applyNumberFormat="1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center" vertical="center" wrapText="1"/>
    </xf>
    <xf numFmtId="0" fontId="6" fillId="12" borderId="36" xfId="0" applyFont="1" applyFill="1" applyBorder="1" applyAlignment="1">
      <alignment horizontal="center" vertical="center" wrapText="1"/>
    </xf>
    <xf numFmtId="164" fontId="3" fillId="5" borderId="17" xfId="1" applyNumberFormat="1" applyFont="1" applyFill="1" applyBorder="1" applyAlignment="1">
      <alignment horizontal="center" vertical="center" wrapText="1"/>
    </xf>
    <xf numFmtId="164" fontId="3" fillId="5" borderId="19" xfId="1" applyNumberFormat="1" applyFont="1" applyFill="1" applyBorder="1" applyAlignment="1">
      <alignment horizontal="center" vertical="center" wrapText="1"/>
    </xf>
    <xf numFmtId="164" fontId="3" fillId="5" borderId="30" xfId="1" applyNumberFormat="1" applyFont="1" applyFill="1" applyBorder="1" applyAlignment="1">
      <alignment horizontal="center" vertical="center" wrapText="1"/>
    </xf>
    <xf numFmtId="164" fontId="3" fillId="5" borderId="20" xfId="1" applyNumberFormat="1" applyFont="1" applyFill="1" applyBorder="1" applyAlignment="1">
      <alignment horizontal="center" vertical="center" wrapText="1"/>
    </xf>
    <xf numFmtId="164" fontId="3" fillId="5" borderId="31" xfId="1" applyNumberFormat="1" applyFont="1" applyFill="1" applyBorder="1" applyAlignment="1">
      <alignment horizontal="center" vertical="center" wrapText="1"/>
    </xf>
    <xf numFmtId="164" fontId="3" fillId="5" borderId="21" xfId="1" applyNumberFormat="1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164" fontId="3" fillId="10" borderId="17" xfId="1" applyNumberFormat="1" applyFont="1" applyFill="1" applyBorder="1" applyAlignment="1">
      <alignment horizontal="center" vertical="center" wrapText="1"/>
    </xf>
    <xf numFmtId="164" fontId="3" fillId="10" borderId="19" xfId="1" applyNumberFormat="1" applyFont="1" applyFill="1" applyBorder="1" applyAlignment="1">
      <alignment horizontal="center" vertical="center" wrapText="1"/>
    </xf>
    <xf numFmtId="164" fontId="3" fillId="10" borderId="30" xfId="1" applyNumberFormat="1" applyFont="1" applyFill="1" applyBorder="1" applyAlignment="1">
      <alignment horizontal="center" vertical="center" wrapText="1"/>
    </xf>
    <xf numFmtId="164" fontId="3" fillId="10" borderId="20" xfId="1" applyNumberFormat="1" applyFont="1" applyFill="1" applyBorder="1" applyAlignment="1">
      <alignment horizontal="center" vertical="center" wrapText="1"/>
    </xf>
    <xf numFmtId="164" fontId="3" fillId="10" borderId="31" xfId="1" applyNumberFormat="1" applyFont="1" applyFill="1" applyBorder="1" applyAlignment="1">
      <alignment horizontal="center" vertical="center" wrapText="1"/>
    </xf>
    <xf numFmtId="164" fontId="3" fillId="10" borderId="21" xfId="1" applyNumberFormat="1" applyFont="1" applyFill="1" applyBorder="1" applyAlignment="1">
      <alignment horizontal="center" vertical="center" wrapText="1"/>
    </xf>
    <xf numFmtId="0" fontId="6" fillId="10" borderId="31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6" fillId="10" borderId="40" xfId="0" applyFont="1" applyFill="1" applyBorder="1" applyAlignment="1">
      <alignment horizontal="center" vertical="center" wrapText="1"/>
    </xf>
    <xf numFmtId="0" fontId="6" fillId="10" borderId="36" xfId="0" applyFont="1" applyFill="1" applyBorder="1" applyAlignment="1">
      <alignment horizontal="center" vertical="center" wrapText="1"/>
    </xf>
    <xf numFmtId="164" fontId="3" fillId="9" borderId="17" xfId="1" applyNumberFormat="1" applyFont="1" applyFill="1" applyBorder="1" applyAlignment="1">
      <alignment horizontal="center" vertical="center" wrapText="1"/>
    </xf>
    <xf numFmtId="164" fontId="3" fillId="9" borderId="19" xfId="1" applyNumberFormat="1" applyFont="1" applyFill="1" applyBorder="1" applyAlignment="1">
      <alignment horizontal="center" vertical="center" wrapText="1"/>
    </xf>
    <xf numFmtId="164" fontId="3" fillId="9" borderId="30" xfId="1" applyNumberFormat="1" applyFont="1" applyFill="1" applyBorder="1" applyAlignment="1">
      <alignment horizontal="center" vertical="center" wrapText="1"/>
    </xf>
    <xf numFmtId="164" fontId="3" fillId="9" borderId="20" xfId="1" applyNumberFormat="1" applyFont="1" applyFill="1" applyBorder="1" applyAlignment="1">
      <alignment horizontal="center" vertical="center" wrapText="1"/>
    </xf>
    <xf numFmtId="164" fontId="3" fillId="9" borderId="31" xfId="1" applyNumberFormat="1" applyFont="1" applyFill="1" applyBorder="1" applyAlignment="1">
      <alignment horizontal="center" vertical="center" wrapText="1"/>
    </xf>
    <xf numFmtId="164" fontId="3" fillId="9" borderId="21" xfId="1" applyNumberFormat="1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9" borderId="40" xfId="0" applyFont="1" applyFill="1" applyBorder="1" applyAlignment="1">
      <alignment horizontal="center" vertical="center" wrapText="1"/>
    </xf>
    <xf numFmtId="0" fontId="6" fillId="9" borderId="36" xfId="0" applyFont="1" applyFill="1" applyBorder="1" applyAlignment="1">
      <alignment horizontal="center" vertical="center" wrapText="1"/>
    </xf>
    <xf numFmtId="164" fontId="3" fillId="8" borderId="17" xfId="1" applyNumberFormat="1" applyFont="1" applyFill="1" applyBorder="1" applyAlignment="1">
      <alignment horizontal="center" vertical="center" wrapText="1"/>
    </xf>
    <xf numFmtId="164" fontId="3" fillId="8" borderId="19" xfId="1" applyNumberFormat="1" applyFont="1" applyFill="1" applyBorder="1" applyAlignment="1">
      <alignment horizontal="center" vertical="center" wrapText="1"/>
    </xf>
    <xf numFmtId="164" fontId="3" fillId="8" borderId="30" xfId="1" applyNumberFormat="1" applyFont="1" applyFill="1" applyBorder="1" applyAlignment="1">
      <alignment horizontal="center" vertical="center" wrapText="1"/>
    </xf>
    <xf numFmtId="164" fontId="3" fillId="8" borderId="20" xfId="1" applyNumberFormat="1" applyFont="1" applyFill="1" applyBorder="1" applyAlignment="1">
      <alignment horizontal="center" vertical="center" wrapText="1"/>
    </xf>
    <xf numFmtId="164" fontId="3" fillId="8" borderId="31" xfId="1" applyNumberFormat="1" applyFont="1" applyFill="1" applyBorder="1" applyAlignment="1">
      <alignment horizontal="center" vertical="center" wrapText="1"/>
    </xf>
    <xf numFmtId="164" fontId="3" fillId="8" borderId="21" xfId="1" applyNumberFormat="1" applyFont="1" applyFill="1" applyBorder="1" applyAlignment="1">
      <alignment horizontal="center" vertical="center" wrapText="1"/>
    </xf>
    <xf numFmtId="0" fontId="6" fillId="8" borderId="31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6" fillId="8" borderId="40" xfId="0" applyFont="1" applyFill="1" applyBorder="1" applyAlignment="1">
      <alignment horizontal="center" vertical="center" wrapText="1"/>
    </xf>
    <xf numFmtId="0" fontId="6" fillId="8" borderId="36" xfId="0" applyFont="1" applyFill="1" applyBorder="1" applyAlignment="1">
      <alignment horizontal="center" vertical="center" wrapText="1"/>
    </xf>
    <xf numFmtId="164" fontId="3" fillId="7" borderId="19" xfId="1" applyNumberFormat="1" applyFont="1" applyFill="1" applyBorder="1" applyAlignment="1">
      <alignment horizontal="center" vertical="center" wrapText="1"/>
    </xf>
    <xf numFmtId="164" fontId="3" fillId="7" borderId="20" xfId="1" applyNumberFormat="1" applyFont="1" applyFill="1" applyBorder="1" applyAlignment="1">
      <alignment horizontal="center" vertical="center" wrapText="1"/>
    </xf>
    <xf numFmtId="164" fontId="3" fillId="7" borderId="21" xfId="1" applyNumberFormat="1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36" xfId="0" applyFont="1" applyFill="1" applyBorder="1" applyAlignment="1">
      <alignment horizontal="center" vertical="center" wrapText="1"/>
    </xf>
    <xf numFmtId="164" fontId="3" fillId="7" borderId="22" xfId="1" applyNumberFormat="1" applyFont="1" applyFill="1" applyBorder="1" applyAlignment="1">
      <alignment horizontal="center" vertical="center" wrapText="1"/>
    </xf>
    <xf numFmtId="164" fontId="3" fillId="7" borderId="32" xfId="1" applyNumberFormat="1" applyFont="1" applyFill="1" applyBorder="1" applyAlignment="1">
      <alignment horizontal="center" vertical="center" wrapText="1"/>
    </xf>
    <xf numFmtId="164" fontId="3" fillId="7" borderId="33" xfId="1" applyNumberFormat="1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center" vertical="center" wrapText="1"/>
    </xf>
    <xf numFmtId="0" fontId="6" fillId="7" borderId="4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wrapText="1"/>
    </xf>
    <xf numFmtId="0" fontId="2" fillId="3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12" fontId="3" fillId="0" borderId="27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164" fontId="3" fillId="0" borderId="15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164" fontId="2" fillId="3" borderId="42" xfId="1" applyNumberFormat="1" applyFont="1" applyFill="1" applyBorder="1" applyAlignment="1">
      <alignment horizontal="center" vertical="center" wrapText="1"/>
    </xf>
    <xf numFmtId="164" fontId="2" fillId="3" borderId="36" xfId="1" applyNumberFormat="1" applyFont="1" applyFill="1" applyBorder="1" applyAlignment="1">
      <alignment horizontal="center" vertical="center" wrapText="1"/>
    </xf>
    <xf numFmtId="164" fontId="2" fillId="3" borderId="40" xfId="1" applyNumberFormat="1" applyFont="1" applyFill="1" applyBorder="1" applyAlignment="1">
      <alignment horizontal="center" vertical="center" wrapText="1"/>
    </xf>
    <xf numFmtId="164" fontId="5" fillId="7" borderId="1" xfId="1" applyNumberFormat="1" applyFont="1" applyFill="1" applyBorder="1" applyAlignment="1">
      <alignment horizontal="center" textRotation="90" wrapText="1"/>
    </xf>
    <xf numFmtId="164" fontId="5" fillId="7" borderId="3" xfId="1" applyNumberFormat="1" applyFont="1" applyFill="1" applyBorder="1" applyAlignment="1">
      <alignment horizontal="center" textRotation="90" wrapText="1"/>
    </xf>
    <xf numFmtId="164" fontId="5" fillId="8" borderId="1" xfId="1" applyNumberFormat="1" applyFont="1" applyFill="1" applyBorder="1" applyAlignment="1">
      <alignment horizontal="center" textRotation="90" wrapText="1"/>
    </xf>
    <xf numFmtId="164" fontId="5" fillId="8" borderId="3" xfId="1" applyNumberFormat="1" applyFont="1" applyFill="1" applyBorder="1" applyAlignment="1">
      <alignment horizontal="center" textRotation="90" wrapText="1"/>
    </xf>
    <xf numFmtId="164" fontId="5" fillId="9" borderId="1" xfId="1" applyNumberFormat="1" applyFont="1" applyFill="1" applyBorder="1" applyAlignment="1">
      <alignment horizontal="center" textRotation="90" wrapText="1"/>
    </xf>
    <xf numFmtId="164" fontId="5" fillId="9" borderId="3" xfId="1" applyNumberFormat="1" applyFont="1" applyFill="1" applyBorder="1" applyAlignment="1">
      <alignment horizontal="center" textRotation="90" wrapText="1"/>
    </xf>
    <xf numFmtId="164" fontId="5" fillId="10" borderId="1" xfId="1" applyNumberFormat="1" applyFont="1" applyFill="1" applyBorder="1" applyAlignment="1">
      <alignment horizontal="center" textRotation="90" wrapText="1"/>
    </xf>
    <xf numFmtId="164" fontId="5" fillId="10" borderId="3" xfId="1" applyNumberFormat="1" applyFont="1" applyFill="1" applyBorder="1" applyAlignment="1">
      <alignment horizontal="center" textRotation="90" wrapText="1"/>
    </xf>
    <xf numFmtId="164" fontId="5" fillId="5" borderId="1" xfId="1" applyNumberFormat="1" applyFont="1" applyFill="1" applyBorder="1" applyAlignment="1">
      <alignment horizontal="center" textRotation="90" wrapText="1"/>
    </xf>
    <xf numFmtId="164" fontId="5" fillId="5" borderId="3" xfId="1" applyNumberFormat="1" applyFont="1" applyFill="1" applyBorder="1" applyAlignment="1">
      <alignment horizontal="center" textRotation="90" wrapText="1"/>
    </xf>
    <xf numFmtId="164" fontId="5" fillId="12" borderId="1" xfId="1" applyNumberFormat="1" applyFont="1" applyFill="1" applyBorder="1" applyAlignment="1">
      <alignment horizontal="center" textRotation="90" wrapText="1"/>
    </xf>
    <xf numFmtId="164" fontId="5" fillId="12" borderId="3" xfId="1" applyNumberFormat="1" applyFont="1" applyFill="1" applyBorder="1" applyAlignment="1">
      <alignment horizontal="center" textRotation="90" wrapText="1"/>
    </xf>
    <xf numFmtId="164" fontId="5" fillId="11" borderId="1" xfId="1" applyNumberFormat="1" applyFont="1" applyFill="1" applyBorder="1" applyAlignment="1">
      <alignment horizontal="center" textRotation="90" wrapText="1"/>
    </xf>
    <xf numFmtId="164" fontId="5" fillId="11" borderId="3" xfId="1" applyNumberFormat="1" applyFont="1" applyFill="1" applyBorder="1" applyAlignment="1">
      <alignment horizontal="center" textRotation="90" wrapText="1"/>
    </xf>
    <xf numFmtId="164" fontId="5" fillId="6" borderId="1" xfId="1" applyNumberFormat="1" applyFont="1" applyFill="1" applyBorder="1" applyAlignment="1">
      <alignment horizontal="center" textRotation="90" wrapText="1"/>
    </xf>
    <xf numFmtId="164" fontId="5" fillId="6" borderId="3" xfId="1" applyNumberFormat="1" applyFont="1" applyFill="1" applyBorder="1" applyAlignment="1">
      <alignment horizontal="center" textRotation="90" wrapText="1"/>
    </xf>
    <xf numFmtId="0" fontId="0" fillId="0" borderId="0" xfId="0" applyFill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Vörukarfa 12. október 2010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vörukarfa!$A$47:$A$54</c:f>
              <c:strCache>
                <c:ptCount val="8"/>
                <c:pt idx="0">
                  <c:v>Bónus</c:v>
                </c:pt>
                <c:pt idx="1">
                  <c:v>Krónan</c:v>
                </c:pt>
                <c:pt idx="2">
                  <c:v>Nettó</c:v>
                </c:pt>
                <c:pt idx="3">
                  <c:v>Hagkaup</c:v>
                </c:pt>
                <c:pt idx="4">
                  <c:v>Fjarðarkaup</c:v>
                </c:pt>
                <c:pt idx="5">
                  <c:v>Kostur</c:v>
                </c:pt>
                <c:pt idx="6">
                  <c:v>Samkaup Úrval</c:v>
                </c:pt>
                <c:pt idx="7">
                  <c:v>Nóatún</c:v>
                </c:pt>
              </c:strCache>
            </c:strRef>
          </c:cat>
          <c:val>
            <c:numRef>
              <c:f>vörukarfa!$B$47:$B$54</c:f>
              <c:numCache>
                <c:formatCode>_-* #,##0\ _k_r_._-;\-* #,##0\ _k_r_._-;_-* "-"??\ _k_r_._-;_-@_-</c:formatCode>
                <c:ptCount val="8"/>
                <c:pt idx="0">
                  <c:v>8971.6920000000009</c:v>
                </c:pt>
                <c:pt idx="1">
                  <c:v>9008.4419999999991</c:v>
                </c:pt>
                <c:pt idx="2">
                  <c:v>9735.652</c:v>
                </c:pt>
                <c:pt idx="3">
                  <c:v>10024.462000000001</c:v>
                </c:pt>
                <c:pt idx="4">
                  <c:v>10080.312</c:v>
                </c:pt>
                <c:pt idx="5">
                  <c:v>10594.158000000001</c:v>
                </c:pt>
                <c:pt idx="6">
                  <c:v>10776.472000000002</c:v>
                </c:pt>
                <c:pt idx="7">
                  <c:v>10796.332</c:v>
                </c:pt>
              </c:numCache>
            </c:numRef>
          </c:val>
        </c:ser>
        <c:dLbls>
          <c:showVal val="1"/>
        </c:dLbls>
        <c:overlap val="-25"/>
        <c:axId val="160416896"/>
        <c:axId val="160418816"/>
      </c:barChart>
      <c:catAx>
        <c:axId val="160416896"/>
        <c:scaling>
          <c:orientation val="minMax"/>
        </c:scaling>
        <c:axPos val="b"/>
        <c:majorTickMark val="none"/>
        <c:tickLblPos val="nextTo"/>
        <c:crossAx val="160418816"/>
        <c:crosses val="autoZero"/>
        <c:auto val="1"/>
        <c:lblAlgn val="ctr"/>
        <c:lblOffset val="100"/>
      </c:catAx>
      <c:valAx>
        <c:axId val="160418816"/>
        <c:scaling>
          <c:orientation val="minMax"/>
        </c:scaling>
        <c:axPos val="l"/>
        <c:majorGridlines/>
        <c:numFmt formatCode="_-* #,##0\ _k_r_._-;\-* #,##0\ _k_r_._-;_-* &quot;-&quot;??\ _k_r_._-;_-@_-" sourceLinked="1"/>
        <c:tickLblPos val="nextTo"/>
        <c:crossAx val="160416896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Vörukarfa 12. október 2010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vörukarfa!$B$46</c:f>
              <c:strCache>
                <c:ptCount val="1"/>
                <c:pt idx="0">
                  <c:v>Karfa samtals</c:v>
                </c:pt>
              </c:strCache>
            </c:strRef>
          </c:tx>
          <c:cat>
            <c:strRef>
              <c:f>vörukarfa!$A$47:$A$54</c:f>
              <c:strCache>
                <c:ptCount val="8"/>
                <c:pt idx="0">
                  <c:v>Bónus</c:v>
                </c:pt>
                <c:pt idx="1">
                  <c:v>Krónan</c:v>
                </c:pt>
                <c:pt idx="2">
                  <c:v>Nettó</c:v>
                </c:pt>
                <c:pt idx="3">
                  <c:v>Hagkaup</c:v>
                </c:pt>
                <c:pt idx="4">
                  <c:v>Fjarðarkaup</c:v>
                </c:pt>
                <c:pt idx="5">
                  <c:v>Kostur</c:v>
                </c:pt>
                <c:pt idx="6">
                  <c:v>Samkaup Úrval</c:v>
                </c:pt>
                <c:pt idx="7">
                  <c:v>Nóatún</c:v>
                </c:pt>
              </c:strCache>
            </c:strRef>
          </c:cat>
          <c:val>
            <c:numRef>
              <c:f>vörukarfa!$B$47:$B$54</c:f>
              <c:numCache>
                <c:formatCode>_-* #,##0\ _k_r_._-;\-* #,##0\ _k_r_._-;_-* "-"??\ _k_r_._-;_-@_-</c:formatCode>
                <c:ptCount val="8"/>
                <c:pt idx="0">
                  <c:v>8971.6920000000009</c:v>
                </c:pt>
                <c:pt idx="1">
                  <c:v>9008.4419999999991</c:v>
                </c:pt>
                <c:pt idx="2">
                  <c:v>9735.652</c:v>
                </c:pt>
                <c:pt idx="3">
                  <c:v>10024.462000000001</c:v>
                </c:pt>
                <c:pt idx="4">
                  <c:v>10080.312</c:v>
                </c:pt>
                <c:pt idx="5">
                  <c:v>10594.158000000001</c:v>
                </c:pt>
                <c:pt idx="6">
                  <c:v>10776.472000000002</c:v>
                </c:pt>
                <c:pt idx="7">
                  <c:v>10796.332</c:v>
                </c:pt>
              </c:numCache>
            </c:numRef>
          </c:val>
        </c:ser>
        <c:ser>
          <c:idx val="1"/>
          <c:order val="1"/>
          <c:tx>
            <c:strRef>
              <c:f>vörukarfa!$C$46</c:f>
              <c:strCache>
                <c:ptCount val="1"/>
                <c:pt idx="0">
                  <c:v>Vísitala vöru-körfu</c:v>
                </c:pt>
              </c:strCache>
            </c:strRef>
          </c:tx>
          <c:cat>
            <c:strRef>
              <c:f>vörukarfa!$A$47:$A$54</c:f>
              <c:strCache>
                <c:ptCount val="8"/>
                <c:pt idx="0">
                  <c:v>Bónus</c:v>
                </c:pt>
                <c:pt idx="1">
                  <c:v>Krónan</c:v>
                </c:pt>
                <c:pt idx="2">
                  <c:v>Nettó</c:v>
                </c:pt>
                <c:pt idx="3">
                  <c:v>Hagkaup</c:v>
                </c:pt>
                <c:pt idx="4">
                  <c:v>Fjarðarkaup</c:v>
                </c:pt>
                <c:pt idx="5">
                  <c:v>Kostur</c:v>
                </c:pt>
                <c:pt idx="6">
                  <c:v>Samkaup Úrval</c:v>
                </c:pt>
                <c:pt idx="7">
                  <c:v>Nóatún</c:v>
                </c:pt>
              </c:strCache>
            </c:strRef>
          </c:cat>
          <c:val>
            <c:numRef>
              <c:f>vörukarfa!$C$47:$C$54</c:f>
              <c:numCache>
                <c:formatCode>_-* #,##0\ _k_r_._-;\-* #,##0\ _k_r_._-;_-* "-"??\ _k_r_._-;_-@_-</c:formatCode>
                <c:ptCount val="8"/>
                <c:pt idx="0">
                  <c:v>100</c:v>
                </c:pt>
                <c:pt idx="1">
                  <c:v>100.40962173021542</c:v>
                </c:pt>
                <c:pt idx="2">
                  <c:v>108.51522767388803</c:v>
                </c:pt>
                <c:pt idx="3">
                  <c:v>111.73435289575255</c:v>
                </c:pt>
                <c:pt idx="4">
                  <c:v>112.3568664639847</c:v>
                </c:pt>
                <c:pt idx="5">
                  <c:v>118.08428109212845</c:v>
                </c:pt>
                <c:pt idx="6">
                  <c:v>120.11638384376101</c:v>
                </c:pt>
                <c:pt idx="7">
                  <c:v>120.3377467706203</c:v>
                </c:pt>
              </c:numCache>
            </c:numRef>
          </c:val>
        </c:ser>
        <c:dLbls>
          <c:showVal val="1"/>
        </c:dLbls>
        <c:overlap val="-25"/>
        <c:axId val="160463872"/>
        <c:axId val="160482048"/>
      </c:barChart>
      <c:catAx>
        <c:axId val="160463872"/>
        <c:scaling>
          <c:orientation val="minMax"/>
        </c:scaling>
        <c:axPos val="b"/>
        <c:majorTickMark val="none"/>
        <c:tickLblPos val="nextTo"/>
        <c:crossAx val="160482048"/>
        <c:crosses val="autoZero"/>
        <c:auto val="1"/>
        <c:lblAlgn val="ctr"/>
        <c:lblOffset val="100"/>
      </c:catAx>
      <c:valAx>
        <c:axId val="160482048"/>
        <c:scaling>
          <c:orientation val="minMax"/>
        </c:scaling>
        <c:axPos val="l"/>
        <c:majorGridlines/>
        <c:numFmt formatCode="_-* #,##0\ _k_r_._-;\-* #,##0\ _k_r_._-;_-* &quot;-&quot;??\ _k_r_._-;_-@_-" sourceLinked="1"/>
        <c:tickLblPos val="nextTo"/>
        <c:crossAx val="160463872"/>
        <c:crosses val="autoZero"/>
        <c:crossBetween val="between"/>
      </c:valAx>
    </c:plotArea>
    <c:legend>
      <c:legendPos val="t"/>
    </c:legend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2247900</xdr:colOff>
      <xdr:row>5</xdr:row>
      <xdr:rowOff>0</xdr:rowOff>
    </xdr:from>
    <xdr:to>
      <xdr:col>1</xdr:col>
      <xdr:colOff>4082</xdr:colOff>
      <xdr:row>5</xdr:row>
      <xdr:rowOff>171450</xdr:rowOff>
    </xdr:to>
    <xdr:pic>
      <xdr:nvPicPr>
        <xdr:cNvPr id="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975" y="2914650"/>
          <a:ext cx="40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2705100</xdr:colOff>
      <xdr:row>23</xdr:row>
      <xdr:rowOff>0</xdr:rowOff>
    </xdr:from>
    <xdr:to>
      <xdr:col>1</xdr:col>
      <xdr:colOff>0</xdr:colOff>
      <xdr:row>24</xdr:row>
      <xdr:rowOff>0</xdr:rowOff>
    </xdr:to>
    <xdr:pic>
      <xdr:nvPicPr>
        <xdr:cNvPr id="3" name="Picture 55" descr="Ariel bi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3975" y="1074420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</xdr:colOff>
      <xdr:row>0</xdr:row>
      <xdr:rowOff>0</xdr:rowOff>
    </xdr:from>
    <xdr:to>
      <xdr:col>9</xdr:col>
      <xdr:colOff>21599</xdr:colOff>
      <xdr:row>19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9</xdr:col>
      <xdr:colOff>428624</xdr:colOff>
      <xdr:row>66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82"/>
  <sheetViews>
    <sheetView tabSelected="1" zoomScale="60" zoomScaleNormal="60" workbookViewId="0">
      <pane ySplit="1" topLeftCell="A2" activePane="bottomLeft" state="frozen"/>
      <selection pane="bottomLeft" activeCell="D41" sqref="D41"/>
    </sheetView>
  </sheetViews>
  <sheetFormatPr defaultRowHeight="15"/>
  <cols>
    <col min="1" max="1" width="29.5703125" style="35" customWidth="1"/>
    <col min="2" max="2" width="10.42578125" style="31" customWidth="1"/>
    <col min="3" max="3" width="9.5703125" customWidth="1"/>
    <col min="4" max="4" width="10.7109375" customWidth="1"/>
    <col min="5" max="9" width="11" customWidth="1"/>
    <col min="10" max="10" width="15.5703125" bestFit="1" customWidth="1"/>
    <col min="11" max="11" width="11" customWidth="1"/>
    <col min="12" max="12" width="15.5703125" bestFit="1" customWidth="1"/>
    <col min="13" max="13" width="11" customWidth="1"/>
    <col min="14" max="14" width="15.5703125" bestFit="1" customWidth="1"/>
    <col min="15" max="15" width="11" bestFit="1" customWidth="1"/>
    <col min="16" max="16" width="15.5703125" bestFit="1" customWidth="1"/>
    <col min="17" max="17" width="11" bestFit="1" customWidth="1"/>
    <col min="18" max="18" width="15.5703125" bestFit="1" customWidth="1"/>
    <col min="19" max="19" width="10.42578125" customWidth="1"/>
    <col min="20" max="20" width="9.85546875" customWidth="1"/>
    <col min="21" max="21" width="9.5703125" customWidth="1"/>
    <col min="22" max="57" width="9.140625" style="166"/>
  </cols>
  <sheetData>
    <row r="1" spans="1:57" ht="140.25" customHeight="1" thickBot="1">
      <c r="A1" s="143" t="s">
        <v>36</v>
      </c>
      <c r="B1" s="146"/>
      <c r="C1" s="150" t="s">
        <v>33</v>
      </c>
      <c r="D1" s="151"/>
      <c r="E1" s="152" t="s">
        <v>32</v>
      </c>
      <c r="F1" s="153"/>
      <c r="G1" s="154" t="s">
        <v>76</v>
      </c>
      <c r="H1" s="155"/>
      <c r="I1" s="156" t="s">
        <v>14</v>
      </c>
      <c r="J1" s="157"/>
      <c r="K1" s="158" t="s">
        <v>30</v>
      </c>
      <c r="L1" s="159"/>
      <c r="M1" s="160" t="s">
        <v>31</v>
      </c>
      <c r="N1" s="161"/>
      <c r="O1" s="162" t="s">
        <v>34</v>
      </c>
      <c r="P1" s="163"/>
      <c r="Q1" s="164" t="s">
        <v>35</v>
      </c>
      <c r="R1" s="165"/>
      <c r="S1" s="36" t="s">
        <v>15</v>
      </c>
      <c r="T1" s="49" t="s">
        <v>16</v>
      </c>
      <c r="U1" s="39" t="s">
        <v>17</v>
      </c>
      <c r="V1" s="4"/>
    </row>
    <row r="2" spans="1:57" s="30" customFormat="1" ht="36.75" customHeight="1" thickBot="1">
      <c r="A2" s="37" t="s">
        <v>0</v>
      </c>
      <c r="B2" s="137" t="s">
        <v>20</v>
      </c>
      <c r="C2" s="147" t="s">
        <v>21</v>
      </c>
      <c r="D2" s="148" t="s">
        <v>44</v>
      </c>
      <c r="E2" s="149" t="s">
        <v>21</v>
      </c>
      <c r="F2" s="148" t="s">
        <v>44</v>
      </c>
      <c r="G2" s="149" t="s">
        <v>21</v>
      </c>
      <c r="H2" s="148" t="s">
        <v>44</v>
      </c>
      <c r="I2" s="149" t="s">
        <v>21</v>
      </c>
      <c r="J2" s="148" t="s">
        <v>44</v>
      </c>
      <c r="K2" s="149" t="s">
        <v>21</v>
      </c>
      <c r="L2" s="148" t="s">
        <v>44</v>
      </c>
      <c r="M2" s="149" t="s">
        <v>21</v>
      </c>
      <c r="N2" s="148" t="s">
        <v>44</v>
      </c>
      <c r="O2" s="149" t="s">
        <v>21</v>
      </c>
      <c r="P2" s="148" t="s">
        <v>44</v>
      </c>
      <c r="Q2" s="149" t="s">
        <v>21</v>
      </c>
      <c r="R2" s="148" t="s">
        <v>44</v>
      </c>
      <c r="S2" s="38"/>
      <c r="T2" s="50"/>
      <c r="U2" s="29"/>
      <c r="V2" s="4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</row>
    <row r="3" spans="1:57">
      <c r="A3" s="28" t="s">
        <v>23</v>
      </c>
      <c r="B3" s="138">
        <v>1</v>
      </c>
      <c r="C3" s="131">
        <v>139</v>
      </c>
      <c r="D3" s="126">
        <f>C3*1</f>
        <v>139</v>
      </c>
      <c r="E3" s="116">
        <v>140</v>
      </c>
      <c r="F3" s="117">
        <f>E3*1</f>
        <v>140</v>
      </c>
      <c r="G3" s="106">
        <v>143</v>
      </c>
      <c r="H3" s="107">
        <f>G3*1</f>
        <v>143</v>
      </c>
      <c r="I3" s="96">
        <v>169</v>
      </c>
      <c r="J3" s="97">
        <f>I3*1</f>
        <v>169</v>
      </c>
      <c r="K3" s="86">
        <v>159</v>
      </c>
      <c r="L3" s="87">
        <f>K3*1</f>
        <v>159</v>
      </c>
      <c r="M3" s="76">
        <v>168</v>
      </c>
      <c r="N3" s="77">
        <f>M3*1</f>
        <v>168</v>
      </c>
      <c r="O3" s="66">
        <v>159</v>
      </c>
      <c r="P3" s="67">
        <f>O3*1</f>
        <v>159</v>
      </c>
      <c r="Q3" s="56">
        <v>167</v>
      </c>
      <c r="R3" s="57">
        <f>Q3*1</f>
        <v>167</v>
      </c>
      <c r="S3" s="3">
        <f>MAX(D3,F3,H3,J3,L3,N3,P3,R3)</f>
        <v>169</v>
      </c>
      <c r="T3" s="18">
        <f>MIN(D3,F3,H3,J3,L3,N3,P3,R3)</f>
        <v>139</v>
      </c>
      <c r="U3" s="40">
        <f t="shared" ref="U3:U5" si="0">(S3-T3)/T3</f>
        <v>0.21582733812949639</v>
      </c>
      <c r="V3" s="4"/>
    </row>
    <row r="4" spans="1:57">
      <c r="A4" s="26" t="s">
        <v>24</v>
      </c>
      <c r="B4" s="139">
        <v>1</v>
      </c>
      <c r="C4" s="132">
        <v>248</v>
      </c>
      <c r="D4" s="127">
        <f>C4*1</f>
        <v>248</v>
      </c>
      <c r="E4" s="118">
        <v>249</v>
      </c>
      <c r="F4" s="119">
        <f>E4*1</f>
        <v>249</v>
      </c>
      <c r="G4" s="108">
        <v>253</v>
      </c>
      <c r="H4" s="109">
        <f>G4*1</f>
        <v>253</v>
      </c>
      <c r="I4" s="98">
        <v>255</v>
      </c>
      <c r="J4" s="99">
        <f>I4*1</f>
        <v>255</v>
      </c>
      <c r="K4" s="88">
        <v>251</v>
      </c>
      <c r="L4" s="89">
        <f>K4*1</f>
        <v>251</v>
      </c>
      <c r="M4" s="78">
        <v>277</v>
      </c>
      <c r="N4" s="79">
        <f>M4*1</f>
        <v>277</v>
      </c>
      <c r="O4" s="68">
        <v>269</v>
      </c>
      <c r="P4" s="69">
        <f>O4*1</f>
        <v>269</v>
      </c>
      <c r="Q4" s="58">
        <v>278</v>
      </c>
      <c r="R4" s="59">
        <f>Q4*1</f>
        <v>278</v>
      </c>
      <c r="S4" s="22">
        <f t="shared" ref="S4:S5" si="1">MAX(D4,F4,H4,J4,L4,N4,P4,R4)</f>
        <v>278</v>
      </c>
      <c r="T4" s="6">
        <f t="shared" ref="T4:T5" si="2">MIN(D4,F4,H4,J4,L4,N4,P4,R4)</f>
        <v>248</v>
      </c>
      <c r="U4" s="41">
        <f t="shared" si="0"/>
        <v>0.12096774193548387</v>
      </c>
      <c r="V4" s="4"/>
    </row>
    <row r="5" spans="1:57" ht="15.75" thickBot="1">
      <c r="A5" s="27" t="s">
        <v>25</v>
      </c>
      <c r="B5" s="140">
        <v>3</v>
      </c>
      <c r="C5" s="133">
        <v>122</v>
      </c>
      <c r="D5" s="128">
        <f>C5*3</f>
        <v>366</v>
      </c>
      <c r="E5" s="120">
        <v>123</v>
      </c>
      <c r="F5" s="121">
        <f>E5*3</f>
        <v>369</v>
      </c>
      <c r="G5" s="110">
        <v>123</v>
      </c>
      <c r="H5" s="111">
        <f>G5*3</f>
        <v>369</v>
      </c>
      <c r="I5" s="100">
        <v>129</v>
      </c>
      <c r="J5" s="101">
        <f>I5*3</f>
        <v>387</v>
      </c>
      <c r="K5" s="90">
        <v>132</v>
      </c>
      <c r="L5" s="91">
        <f>K5*3</f>
        <v>396</v>
      </c>
      <c r="M5" s="80">
        <v>135</v>
      </c>
      <c r="N5" s="81">
        <f>M5*3</f>
        <v>405</v>
      </c>
      <c r="O5" s="70">
        <v>135</v>
      </c>
      <c r="P5" s="71">
        <f>O5*3</f>
        <v>405</v>
      </c>
      <c r="Q5" s="60">
        <v>135</v>
      </c>
      <c r="R5" s="61">
        <f>Q5*3</f>
        <v>405</v>
      </c>
      <c r="S5" s="23">
        <f t="shared" si="1"/>
        <v>405</v>
      </c>
      <c r="T5" s="19">
        <f t="shared" si="2"/>
        <v>366</v>
      </c>
      <c r="U5" s="42">
        <f t="shared" si="0"/>
        <v>0.10655737704918032</v>
      </c>
      <c r="V5" s="4"/>
    </row>
    <row r="6" spans="1:57" s="30" customFormat="1" ht="30.75" thickBot="1">
      <c r="A6" s="37" t="s">
        <v>1</v>
      </c>
      <c r="B6" s="137" t="s">
        <v>20</v>
      </c>
      <c r="C6" s="47" t="s">
        <v>21</v>
      </c>
      <c r="D6" s="55" t="s">
        <v>44</v>
      </c>
      <c r="E6" s="54" t="s">
        <v>21</v>
      </c>
      <c r="F6" s="55" t="s">
        <v>44</v>
      </c>
      <c r="G6" s="54" t="s">
        <v>21</v>
      </c>
      <c r="H6" s="55" t="s">
        <v>44</v>
      </c>
      <c r="I6" s="54" t="s">
        <v>21</v>
      </c>
      <c r="J6" s="55" t="s">
        <v>44</v>
      </c>
      <c r="K6" s="54" t="s">
        <v>21</v>
      </c>
      <c r="L6" s="55" t="s">
        <v>44</v>
      </c>
      <c r="M6" s="54" t="s">
        <v>21</v>
      </c>
      <c r="N6" s="55" t="s">
        <v>44</v>
      </c>
      <c r="O6" s="54" t="s">
        <v>21</v>
      </c>
      <c r="P6" s="55" t="s">
        <v>44</v>
      </c>
      <c r="Q6" s="54" t="s">
        <v>21</v>
      </c>
      <c r="R6" s="55" t="s">
        <v>44</v>
      </c>
      <c r="S6" s="24"/>
      <c r="T6" s="51"/>
      <c r="U6" s="29"/>
      <c r="V6" s="4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</row>
    <row r="7" spans="1:57" ht="31.5" customHeight="1">
      <c r="A7" s="28" t="s">
        <v>46</v>
      </c>
      <c r="B7" s="138">
        <v>1</v>
      </c>
      <c r="C7" s="131">
        <v>583</v>
      </c>
      <c r="D7" s="126">
        <f>C7*0.4</f>
        <v>233.20000000000002</v>
      </c>
      <c r="E7" s="116">
        <v>597</v>
      </c>
      <c r="F7" s="117">
        <f>E7*0.4</f>
        <v>238.8</v>
      </c>
      <c r="G7" s="106">
        <v>623</v>
      </c>
      <c r="H7" s="107">
        <f>G7*0.4</f>
        <v>249.20000000000002</v>
      </c>
      <c r="I7" s="96">
        <v>863</v>
      </c>
      <c r="J7" s="97">
        <f>I7*0.4</f>
        <v>345.20000000000005</v>
      </c>
      <c r="K7" s="86">
        <v>660</v>
      </c>
      <c r="L7" s="87">
        <f>K7*0.4</f>
        <v>264</v>
      </c>
      <c r="M7" s="76">
        <v>748</v>
      </c>
      <c r="N7" s="77">
        <f>M7*0.4</f>
        <v>299.2</v>
      </c>
      <c r="O7" s="66">
        <v>663</v>
      </c>
      <c r="P7" s="67">
        <f>O7*0.4</f>
        <v>265.2</v>
      </c>
      <c r="Q7" s="56">
        <v>763</v>
      </c>
      <c r="R7" s="57">
        <f>Q7*0.4</f>
        <v>305.2</v>
      </c>
      <c r="S7" s="3">
        <f t="shared" ref="S7:S9" si="3">MAX(D7,F7,H7,J7,L7,N7,P7,R7)</f>
        <v>345.20000000000005</v>
      </c>
      <c r="T7" s="18">
        <f t="shared" ref="T7:T9" si="4">MIN(D7,F7,H7,J7,L7,N7,P7,R7)</f>
        <v>233.20000000000002</v>
      </c>
      <c r="U7" s="43">
        <f t="shared" ref="U7" si="5">(S7-T7)/T7</f>
        <v>0.48027444253859358</v>
      </c>
      <c r="V7" s="4"/>
    </row>
    <row r="8" spans="1:57" ht="28.5">
      <c r="A8" s="26" t="s">
        <v>51</v>
      </c>
      <c r="B8" s="139">
        <v>1</v>
      </c>
      <c r="C8" s="132">
        <v>138</v>
      </c>
      <c r="D8" s="127">
        <f>C8*1</f>
        <v>138</v>
      </c>
      <c r="E8" s="118">
        <v>149</v>
      </c>
      <c r="F8" s="119">
        <f>E8*1</f>
        <v>149</v>
      </c>
      <c r="G8" s="108">
        <v>239</v>
      </c>
      <c r="H8" s="109">
        <f>G8*1</f>
        <v>239</v>
      </c>
      <c r="I8" s="98">
        <v>215</v>
      </c>
      <c r="J8" s="99">
        <f>I8*1</f>
        <v>215</v>
      </c>
      <c r="K8" s="88">
        <v>246</v>
      </c>
      <c r="L8" s="89">
        <f>K8*1</f>
        <v>246</v>
      </c>
      <c r="M8" s="78">
        <v>249</v>
      </c>
      <c r="N8" s="79">
        <f>M8*1</f>
        <v>249</v>
      </c>
      <c r="O8" s="68">
        <v>154</v>
      </c>
      <c r="P8" s="69">
        <f>O8*1</f>
        <v>154</v>
      </c>
      <c r="Q8" s="58">
        <v>159</v>
      </c>
      <c r="R8" s="59">
        <f>Q8*1</f>
        <v>159</v>
      </c>
      <c r="S8" s="22">
        <f t="shared" si="3"/>
        <v>249</v>
      </c>
      <c r="T8" s="6">
        <f t="shared" si="4"/>
        <v>138</v>
      </c>
      <c r="U8" s="44">
        <f>(S8-T8)/T8</f>
        <v>0.80434782608695654</v>
      </c>
      <c r="V8" s="4"/>
    </row>
    <row r="9" spans="1:57" ht="15.75" thickBot="1">
      <c r="A9" s="27" t="s">
        <v>52</v>
      </c>
      <c r="B9" s="140">
        <v>1</v>
      </c>
      <c r="C9" s="133">
        <v>976</v>
      </c>
      <c r="D9" s="128">
        <f>C9*0.992</f>
        <v>968.19200000000001</v>
      </c>
      <c r="E9" s="120">
        <v>906</v>
      </c>
      <c r="F9" s="121">
        <f>E9*0.992</f>
        <v>898.75199999999995</v>
      </c>
      <c r="G9" s="110">
        <v>1021</v>
      </c>
      <c r="H9" s="111">
        <f>G9*0.992</f>
        <v>1012.832</v>
      </c>
      <c r="I9" s="100">
        <v>999</v>
      </c>
      <c r="J9" s="101">
        <f>I9*0.992</f>
        <v>991.00800000000004</v>
      </c>
      <c r="K9" s="90">
        <v>1006</v>
      </c>
      <c r="L9" s="91">
        <f>K9*0.992</f>
        <v>997.952</v>
      </c>
      <c r="M9" s="80">
        <v>1041</v>
      </c>
      <c r="N9" s="81">
        <f>M9*0.992</f>
        <v>1032.672</v>
      </c>
      <c r="O9" s="70">
        <v>956</v>
      </c>
      <c r="P9" s="71">
        <f>O9*0.992</f>
        <v>948.35199999999998</v>
      </c>
      <c r="Q9" s="60">
        <v>1021</v>
      </c>
      <c r="R9" s="61">
        <f>Q9*0.992</f>
        <v>1012.832</v>
      </c>
      <c r="S9" s="23">
        <f t="shared" si="3"/>
        <v>1032.672</v>
      </c>
      <c r="T9" s="19">
        <f t="shared" si="4"/>
        <v>898.75199999999995</v>
      </c>
      <c r="U9" s="45">
        <f>(S9-T9)/T9</f>
        <v>0.14900662251655639</v>
      </c>
      <c r="V9" s="4"/>
    </row>
    <row r="10" spans="1:57" s="30" customFormat="1" ht="30.75" thickBot="1">
      <c r="A10" s="37" t="s">
        <v>2</v>
      </c>
      <c r="B10" s="137" t="s">
        <v>20</v>
      </c>
      <c r="C10" s="47" t="s">
        <v>21</v>
      </c>
      <c r="D10" s="55" t="s">
        <v>44</v>
      </c>
      <c r="E10" s="54" t="s">
        <v>21</v>
      </c>
      <c r="F10" s="55" t="s">
        <v>44</v>
      </c>
      <c r="G10" s="54" t="s">
        <v>21</v>
      </c>
      <c r="H10" s="55" t="s">
        <v>44</v>
      </c>
      <c r="I10" s="54" t="s">
        <v>21</v>
      </c>
      <c r="J10" s="55" t="s">
        <v>44</v>
      </c>
      <c r="K10" s="54" t="s">
        <v>21</v>
      </c>
      <c r="L10" s="55" t="s">
        <v>44</v>
      </c>
      <c r="M10" s="54" t="s">
        <v>21</v>
      </c>
      <c r="N10" s="55" t="s">
        <v>44</v>
      </c>
      <c r="O10" s="54" t="s">
        <v>21</v>
      </c>
      <c r="P10" s="55" t="s">
        <v>44</v>
      </c>
      <c r="Q10" s="54" t="s">
        <v>21</v>
      </c>
      <c r="R10" s="55" t="s">
        <v>44</v>
      </c>
      <c r="S10" s="24"/>
      <c r="T10" s="51"/>
      <c r="U10" s="25"/>
      <c r="V10" s="4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</row>
    <row r="11" spans="1:57">
      <c r="A11" s="28" t="s">
        <v>47</v>
      </c>
      <c r="B11" s="138" t="s">
        <v>48</v>
      </c>
      <c r="C11" s="131">
        <v>1498</v>
      </c>
      <c r="D11" s="126">
        <f>C11*0.5</f>
        <v>749</v>
      </c>
      <c r="E11" s="116">
        <v>1274</v>
      </c>
      <c r="F11" s="117">
        <f>E11*0.5</f>
        <v>637</v>
      </c>
      <c r="G11" s="106">
        <v>1759</v>
      </c>
      <c r="H11" s="107">
        <f>G11*0.5</f>
        <v>879.5</v>
      </c>
      <c r="I11" s="96">
        <v>1259</v>
      </c>
      <c r="J11" s="97">
        <f>I11*0.5</f>
        <v>629.5</v>
      </c>
      <c r="K11" s="86">
        <v>1398</v>
      </c>
      <c r="L11" s="87">
        <f>K11*0.5</f>
        <v>699</v>
      </c>
      <c r="M11" s="76">
        <v>1398</v>
      </c>
      <c r="N11" s="77">
        <f>M11*0.5</f>
        <v>699</v>
      </c>
      <c r="O11" s="66">
        <v>1498</v>
      </c>
      <c r="P11" s="67">
        <f>O11*0.5</f>
        <v>749</v>
      </c>
      <c r="Q11" s="56">
        <v>1648</v>
      </c>
      <c r="R11" s="57">
        <f>Q11*0.5</f>
        <v>824</v>
      </c>
      <c r="S11" s="3">
        <f t="shared" ref="S11:S12" si="6">MAX(D11,F11,H11,J11,L11,N11,P11,R11)</f>
        <v>879.5</v>
      </c>
      <c r="T11" s="18">
        <f t="shared" ref="T11:T12" si="7">MIN(D11,F11,H11,J11,L11,N11,P11,R11)</f>
        <v>629.5</v>
      </c>
      <c r="U11" s="43">
        <f t="shared" ref="U11:U12" si="8">(S11-T11)/T11</f>
        <v>0.39714058776806987</v>
      </c>
      <c r="V11" s="4"/>
    </row>
    <row r="12" spans="1:57" ht="15.75" thickBot="1">
      <c r="A12" s="27" t="s">
        <v>53</v>
      </c>
      <c r="B12" s="140" t="s">
        <v>60</v>
      </c>
      <c r="C12" s="133">
        <v>2498</v>
      </c>
      <c r="D12" s="128">
        <f>C12*0.25</f>
        <v>624.5</v>
      </c>
      <c r="E12" s="120">
        <v>2498</v>
      </c>
      <c r="F12" s="121">
        <f>E12*0.25</f>
        <v>624.5</v>
      </c>
      <c r="G12" s="110">
        <v>2248</v>
      </c>
      <c r="H12" s="111">
        <f>G12*0.25</f>
        <v>562</v>
      </c>
      <c r="I12" s="100">
        <v>2498</v>
      </c>
      <c r="J12" s="101">
        <f>I12*0.25</f>
        <v>624.5</v>
      </c>
      <c r="K12" s="90">
        <v>2498</v>
      </c>
      <c r="L12" s="91">
        <f>K12*0.25</f>
        <v>624.5</v>
      </c>
      <c r="M12" s="80">
        <v>2492</v>
      </c>
      <c r="N12" s="81">
        <f>M12*0.25</f>
        <v>623</v>
      </c>
      <c r="O12" s="70">
        <v>2494</v>
      </c>
      <c r="P12" s="71">
        <f>O12*0.25</f>
        <v>623.5</v>
      </c>
      <c r="Q12" s="60">
        <v>2498</v>
      </c>
      <c r="R12" s="61">
        <f>Q12*0.25</f>
        <v>624.5</v>
      </c>
      <c r="S12" s="23">
        <f t="shared" si="6"/>
        <v>624.5</v>
      </c>
      <c r="T12" s="19">
        <f t="shared" si="7"/>
        <v>562</v>
      </c>
      <c r="U12" s="45">
        <f t="shared" si="8"/>
        <v>0.11120996441281139</v>
      </c>
      <c r="V12" s="4"/>
    </row>
    <row r="13" spans="1:57" s="30" customFormat="1" ht="30.75" thickBot="1">
      <c r="A13" s="37" t="s">
        <v>3</v>
      </c>
      <c r="B13" s="137" t="s">
        <v>20</v>
      </c>
      <c r="C13" s="47" t="s">
        <v>21</v>
      </c>
      <c r="D13" s="55" t="s">
        <v>44</v>
      </c>
      <c r="E13" s="54" t="s">
        <v>21</v>
      </c>
      <c r="F13" s="55" t="s">
        <v>44</v>
      </c>
      <c r="G13" s="54" t="s">
        <v>21</v>
      </c>
      <c r="H13" s="55" t="s">
        <v>44</v>
      </c>
      <c r="I13" s="54" t="s">
        <v>21</v>
      </c>
      <c r="J13" s="55" t="s">
        <v>44</v>
      </c>
      <c r="K13" s="54" t="s">
        <v>21</v>
      </c>
      <c r="L13" s="55" t="s">
        <v>44</v>
      </c>
      <c r="M13" s="54" t="s">
        <v>21</v>
      </c>
      <c r="N13" s="55" t="s">
        <v>44</v>
      </c>
      <c r="O13" s="54" t="s">
        <v>21</v>
      </c>
      <c r="P13" s="55" t="s">
        <v>44</v>
      </c>
      <c r="Q13" s="54" t="s">
        <v>21</v>
      </c>
      <c r="R13" s="55" t="s">
        <v>44</v>
      </c>
      <c r="S13" s="24"/>
      <c r="T13" s="51"/>
      <c r="U13" s="25"/>
      <c r="V13" s="4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</row>
    <row r="14" spans="1:57" ht="31.5" customHeight="1">
      <c r="A14" s="28" t="s">
        <v>63</v>
      </c>
      <c r="B14" s="138" t="s">
        <v>65</v>
      </c>
      <c r="C14" s="131">
        <v>223</v>
      </c>
      <c r="D14" s="126">
        <f>C14*0.4</f>
        <v>89.2</v>
      </c>
      <c r="E14" s="116">
        <v>248</v>
      </c>
      <c r="F14" s="117">
        <f>E14*0.4</f>
        <v>99.2</v>
      </c>
      <c r="G14" s="106">
        <v>299</v>
      </c>
      <c r="H14" s="107">
        <f>G14*0.4</f>
        <v>119.60000000000001</v>
      </c>
      <c r="I14" s="96">
        <v>301</v>
      </c>
      <c r="J14" s="97">
        <f>I14*0.4</f>
        <v>120.4</v>
      </c>
      <c r="K14" s="86">
        <v>277</v>
      </c>
      <c r="L14" s="87">
        <f>K14*0.4</f>
        <v>110.80000000000001</v>
      </c>
      <c r="M14" s="76">
        <v>348</v>
      </c>
      <c r="N14" s="77">
        <f>M14*0.4</f>
        <v>139.20000000000002</v>
      </c>
      <c r="O14" s="66">
        <v>248</v>
      </c>
      <c r="P14" s="67">
        <f>O14*0.4</f>
        <v>99.2</v>
      </c>
      <c r="Q14" s="56">
        <v>323</v>
      </c>
      <c r="R14" s="57">
        <f>Q14*0.4</f>
        <v>129.20000000000002</v>
      </c>
      <c r="S14" s="3">
        <f t="shared" ref="S14:S22" si="9">MAX(D14,F14,H14,J14,L14,N14,P14,R14)</f>
        <v>139.20000000000002</v>
      </c>
      <c r="T14" s="18">
        <f t="shared" ref="T14:T22" si="10">MIN(D14,F14,H14,J14,L14,N14,P14,R14)</f>
        <v>89.2</v>
      </c>
      <c r="U14" s="43">
        <f t="shared" ref="U14:U31" si="11">(S14-T14)/T14</f>
        <v>0.56053811659192843</v>
      </c>
      <c r="V14" s="4"/>
    </row>
    <row r="15" spans="1:57">
      <c r="A15" s="26" t="s">
        <v>54</v>
      </c>
      <c r="B15" s="139">
        <v>2</v>
      </c>
      <c r="C15" s="132">
        <v>85</v>
      </c>
      <c r="D15" s="127">
        <f>C15*2</f>
        <v>170</v>
      </c>
      <c r="E15" s="118">
        <v>95</v>
      </c>
      <c r="F15" s="119">
        <f>E15*2</f>
        <v>190</v>
      </c>
      <c r="G15" s="108">
        <v>95</v>
      </c>
      <c r="H15" s="109">
        <f>G15*2</f>
        <v>190</v>
      </c>
      <c r="I15" s="98">
        <v>94</v>
      </c>
      <c r="J15" s="99">
        <f>I15*2</f>
        <v>188</v>
      </c>
      <c r="K15" s="88">
        <v>119</v>
      </c>
      <c r="L15" s="89">
        <f>K15*2</f>
        <v>238</v>
      </c>
      <c r="M15" s="78">
        <v>120</v>
      </c>
      <c r="N15" s="79">
        <f>M15*2</f>
        <v>240</v>
      </c>
      <c r="O15" s="68">
        <v>95</v>
      </c>
      <c r="P15" s="69">
        <f>O15*2</f>
        <v>190</v>
      </c>
      <c r="Q15" s="58">
        <v>110</v>
      </c>
      <c r="R15" s="59">
        <f>Q15*2</f>
        <v>220</v>
      </c>
      <c r="S15" s="22">
        <f t="shared" si="9"/>
        <v>240</v>
      </c>
      <c r="T15" s="6">
        <f t="shared" si="10"/>
        <v>170</v>
      </c>
      <c r="U15" s="44">
        <f t="shared" si="11"/>
        <v>0.41176470588235292</v>
      </c>
      <c r="V15" s="4"/>
    </row>
    <row r="16" spans="1:57">
      <c r="A16" s="26" t="s">
        <v>58</v>
      </c>
      <c r="B16" s="139">
        <v>1</v>
      </c>
      <c r="C16" s="132">
        <v>110</v>
      </c>
      <c r="D16" s="127">
        <f>C16*2</f>
        <v>220</v>
      </c>
      <c r="E16" s="118">
        <v>110</v>
      </c>
      <c r="F16" s="119">
        <f>E16*2</f>
        <v>220</v>
      </c>
      <c r="G16" s="108">
        <v>110</v>
      </c>
      <c r="H16" s="109">
        <f>G16*2</f>
        <v>220</v>
      </c>
      <c r="I16" s="98">
        <v>134</v>
      </c>
      <c r="J16" s="99">
        <f>I16*2</f>
        <v>268</v>
      </c>
      <c r="K16" s="88">
        <v>122</v>
      </c>
      <c r="L16" s="89">
        <f>K16*2</f>
        <v>244</v>
      </c>
      <c r="M16" s="78">
        <v>125</v>
      </c>
      <c r="N16" s="79">
        <f>M16*2</f>
        <v>250</v>
      </c>
      <c r="O16" s="68">
        <v>122</v>
      </c>
      <c r="P16" s="69">
        <f>O16*2</f>
        <v>244</v>
      </c>
      <c r="Q16" s="58">
        <v>125</v>
      </c>
      <c r="R16" s="59">
        <f>Q16*2</f>
        <v>250</v>
      </c>
      <c r="S16" s="22">
        <f t="shared" si="9"/>
        <v>268</v>
      </c>
      <c r="T16" s="6">
        <f t="shared" si="10"/>
        <v>220</v>
      </c>
      <c r="U16" s="44">
        <f t="shared" si="11"/>
        <v>0.21818181818181817</v>
      </c>
      <c r="V16" s="4"/>
    </row>
    <row r="17" spans="1:57">
      <c r="A17" s="26" t="s">
        <v>55</v>
      </c>
      <c r="B17" s="139">
        <v>1</v>
      </c>
      <c r="C17" s="132">
        <v>195</v>
      </c>
      <c r="D17" s="127">
        <f>C17*1</f>
        <v>195</v>
      </c>
      <c r="E17" s="118">
        <v>235</v>
      </c>
      <c r="F17" s="119">
        <f>E17*1</f>
        <v>235</v>
      </c>
      <c r="G17" s="108">
        <v>275</v>
      </c>
      <c r="H17" s="109">
        <f>G17*1</f>
        <v>275</v>
      </c>
      <c r="I17" s="98">
        <v>198</v>
      </c>
      <c r="J17" s="99">
        <f>I17*1</f>
        <v>198</v>
      </c>
      <c r="K17" s="88">
        <v>249</v>
      </c>
      <c r="L17" s="89">
        <f>K17*1</f>
        <v>249</v>
      </c>
      <c r="M17" s="78">
        <v>285</v>
      </c>
      <c r="N17" s="79">
        <f>M17*1</f>
        <v>285</v>
      </c>
      <c r="O17" s="68">
        <v>205</v>
      </c>
      <c r="P17" s="69">
        <f>O17*1</f>
        <v>205</v>
      </c>
      <c r="Q17" s="58">
        <v>249</v>
      </c>
      <c r="R17" s="59">
        <f>Q17*1</f>
        <v>249</v>
      </c>
      <c r="S17" s="22">
        <f t="shared" si="9"/>
        <v>285</v>
      </c>
      <c r="T17" s="6">
        <f t="shared" si="10"/>
        <v>195</v>
      </c>
      <c r="U17" s="44">
        <f t="shared" si="11"/>
        <v>0.46153846153846156</v>
      </c>
      <c r="V17" s="4"/>
    </row>
    <row r="18" spans="1:57" ht="28.5">
      <c r="A18" s="26" t="s">
        <v>56</v>
      </c>
      <c r="B18" s="141">
        <v>1</v>
      </c>
      <c r="C18" s="132">
        <v>389</v>
      </c>
      <c r="D18" s="127">
        <f>C18*1</f>
        <v>389</v>
      </c>
      <c r="E18" s="118">
        <v>469</v>
      </c>
      <c r="F18" s="119">
        <f>E18*1</f>
        <v>469</v>
      </c>
      <c r="G18" s="108">
        <v>529</v>
      </c>
      <c r="H18" s="109">
        <f>G18*1</f>
        <v>529</v>
      </c>
      <c r="I18" s="98">
        <v>468</v>
      </c>
      <c r="J18" s="99">
        <f>I18*1</f>
        <v>468</v>
      </c>
      <c r="K18" s="88">
        <v>412</v>
      </c>
      <c r="L18" s="89">
        <f>K18*1</f>
        <v>412</v>
      </c>
      <c r="M18" s="78">
        <v>559</v>
      </c>
      <c r="N18" s="79">
        <f>M18*1</f>
        <v>559</v>
      </c>
      <c r="O18" s="68">
        <v>478</v>
      </c>
      <c r="P18" s="69">
        <f>O18*1</f>
        <v>478</v>
      </c>
      <c r="Q18" s="58">
        <v>645</v>
      </c>
      <c r="R18" s="59">
        <f>Q18*1</f>
        <v>645</v>
      </c>
      <c r="S18" s="22">
        <f t="shared" si="9"/>
        <v>645</v>
      </c>
      <c r="T18" s="6">
        <f t="shared" si="10"/>
        <v>389</v>
      </c>
      <c r="U18" s="44">
        <f t="shared" si="11"/>
        <v>0.65809768637532129</v>
      </c>
      <c r="V18" s="4"/>
    </row>
    <row r="19" spans="1:57" ht="33.75" customHeight="1">
      <c r="A19" s="26" t="s">
        <v>59</v>
      </c>
      <c r="B19" s="139">
        <v>1</v>
      </c>
      <c r="C19" s="132">
        <v>630</v>
      </c>
      <c r="D19" s="127">
        <f>C19*0.42</f>
        <v>264.59999999999997</v>
      </c>
      <c r="E19" s="118">
        <v>712</v>
      </c>
      <c r="F19" s="119">
        <f>E19*0.42</f>
        <v>299.03999999999996</v>
      </c>
      <c r="G19" s="108">
        <v>751</v>
      </c>
      <c r="H19" s="109">
        <f>G19*0.42</f>
        <v>315.42</v>
      </c>
      <c r="I19" s="98">
        <v>915</v>
      </c>
      <c r="J19" s="99">
        <f>I19*0.42</f>
        <v>384.3</v>
      </c>
      <c r="K19" s="88">
        <v>833</v>
      </c>
      <c r="L19" s="89">
        <f>K19*0.42</f>
        <v>349.86</v>
      </c>
      <c r="M19" s="78">
        <v>855</v>
      </c>
      <c r="N19" s="79">
        <f>M19*0.42</f>
        <v>359.09999999999997</v>
      </c>
      <c r="O19" s="68">
        <v>848</v>
      </c>
      <c r="P19" s="69">
        <f>O19*0.42</f>
        <v>356.15999999999997</v>
      </c>
      <c r="Q19" s="58">
        <v>950</v>
      </c>
      <c r="R19" s="59">
        <f>Q19*0.42</f>
        <v>399</v>
      </c>
      <c r="S19" s="22">
        <f t="shared" si="9"/>
        <v>399</v>
      </c>
      <c r="T19" s="6">
        <f t="shared" si="10"/>
        <v>264.59999999999997</v>
      </c>
      <c r="U19" s="44">
        <f t="shared" si="11"/>
        <v>0.50793650793650813</v>
      </c>
      <c r="V19" s="4"/>
    </row>
    <row r="20" spans="1:57" ht="28.5">
      <c r="A20" s="26" t="s">
        <v>57</v>
      </c>
      <c r="B20" s="139" t="s">
        <v>64</v>
      </c>
      <c r="C20" s="132">
        <v>797</v>
      </c>
      <c r="D20" s="127">
        <f>C20*0.4</f>
        <v>318.8</v>
      </c>
      <c r="E20" s="118">
        <v>1245</v>
      </c>
      <c r="F20" s="119">
        <f>E20*0.4</f>
        <v>498</v>
      </c>
      <c r="G20" s="108">
        <v>1373</v>
      </c>
      <c r="H20" s="109">
        <f>G20*0.4</f>
        <v>549.20000000000005</v>
      </c>
      <c r="I20" s="98">
        <v>1448</v>
      </c>
      <c r="J20" s="99">
        <f>I20*0.4</f>
        <v>579.20000000000005</v>
      </c>
      <c r="K20" s="88">
        <v>1308</v>
      </c>
      <c r="L20" s="89">
        <f>K20*0.4</f>
        <v>523.20000000000005</v>
      </c>
      <c r="M20" s="78">
        <v>1445</v>
      </c>
      <c r="N20" s="79">
        <f>M20*0.4</f>
        <v>578</v>
      </c>
      <c r="O20" s="68">
        <v>1247</v>
      </c>
      <c r="P20" s="69">
        <f>O20*0.4</f>
        <v>498.8</v>
      </c>
      <c r="Q20" s="58">
        <v>1322</v>
      </c>
      <c r="R20" s="59">
        <f>Q20*0.4</f>
        <v>528.80000000000007</v>
      </c>
      <c r="S20" s="22">
        <f t="shared" si="9"/>
        <v>579.20000000000005</v>
      </c>
      <c r="T20" s="6">
        <f t="shared" si="10"/>
        <v>318.8</v>
      </c>
      <c r="U20" s="44">
        <f t="shared" si="11"/>
        <v>0.81681304893350071</v>
      </c>
      <c r="V20" s="4"/>
    </row>
    <row r="21" spans="1:57" ht="30">
      <c r="A21" s="26" t="s">
        <v>67</v>
      </c>
      <c r="B21" s="139" t="s">
        <v>40</v>
      </c>
      <c r="C21" s="132">
        <v>7114</v>
      </c>
      <c r="D21" s="127">
        <f>C21*0.05</f>
        <v>355.70000000000005</v>
      </c>
      <c r="E21" s="118">
        <v>5313</v>
      </c>
      <c r="F21" s="119">
        <f>E21*0.05</f>
        <v>265.65000000000003</v>
      </c>
      <c r="G21" s="108">
        <v>2780</v>
      </c>
      <c r="H21" s="109">
        <f>G21*0.05</f>
        <v>139</v>
      </c>
      <c r="I21" s="98">
        <v>6194</v>
      </c>
      <c r="J21" s="99">
        <f>I21*0.05</f>
        <v>309.70000000000005</v>
      </c>
      <c r="K21" s="88">
        <v>3428</v>
      </c>
      <c r="L21" s="89">
        <f>K21*0.05</f>
        <v>171.4</v>
      </c>
      <c r="M21" s="78">
        <v>3180</v>
      </c>
      <c r="N21" s="79">
        <f>M21*0.05</f>
        <v>159</v>
      </c>
      <c r="O21" s="68">
        <v>5183</v>
      </c>
      <c r="P21" s="69">
        <f>O21*0.05</f>
        <v>259.15000000000003</v>
      </c>
      <c r="Q21" s="58">
        <v>3492</v>
      </c>
      <c r="R21" s="59">
        <f>Q21*0.05</f>
        <v>174.60000000000002</v>
      </c>
      <c r="S21" s="22">
        <f t="shared" si="9"/>
        <v>355.70000000000005</v>
      </c>
      <c r="T21" s="6">
        <f t="shared" si="10"/>
        <v>139</v>
      </c>
      <c r="U21" s="44">
        <f t="shared" si="11"/>
        <v>1.5589928057553961</v>
      </c>
      <c r="V21" s="4"/>
    </row>
    <row r="22" spans="1:57" ht="30.75" thickBot="1">
      <c r="A22" s="27" t="s">
        <v>68</v>
      </c>
      <c r="B22" s="140" t="s">
        <v>39</v>
      </c>
      <c r="C22" s="133">
        <v>131</v>
      </c>
      <c r="D22" s="128">
        <f>C22*0.5</f>
        <v>65.5</v>
      </c>
      <c r="E22" s="120">
        <v>129</v>
      </c>
      <c r="F22" s="121">
        <f>E22*0.5</f>
        <v>64.5</v>
      </c>
      <c r="G22" s="110">
        <v>119</v>
      </c>
      <c r="H22" s="111">
        <f>G22*0.5</f>
        <v>59.5</v>
      </c>
      <c r="I22" s="100">
        <v>193</v>
      </c>
      <c r="J22" s="101">
        <f>I22*0.5</f>
        <v>96.5</v>
      </c>
      <c r="K22" s="90">
        <v>176</v>
      </c>
      <c r="L22" s="91">
        <f>K22*0.5</f>
        <v>88</v>
      </c>
      <c r="M22" s="80">
        <v>132</v>
      </c>
      <c r="N22" s="81">
        <f>M22*0.5</f>
        <v>66</v>
      </c>
      <c r="O22" s="70">
        <v>149</v>
      </c>
      <c r="P22" s="71">
        <f>O22*0.5</f>
        <v>74.5</v>
      </c>
      <c r="Q22" s="60">
        <v>146</v>
      </c>
      <c r="R22" s="61">
        <f>Q22*0.5</f>
        <v>73</v>
      </c>
      <c r="S22" s="23">
        <f t="shared" si="9"/>
        <v>96.5</v>
      </c>
      <c r="T22" s="19">
        <f t="shared" si="10"/>
        <v>59.5</v>
      </c>
      <c r="U22" s="45">
        <f t="shared" si="11"/>
        <v>0.62184873949579833</v>
      </c>
      <c r="V22" s="4"/>
    </row>
    <row r="23" spans="1:57" s="30" customFormat="1" ht="30.75" thickBot="1">
      <c r="A23" s="37" t="s">
        <v>4</v>
      </c>
      <c r="B23" s="137" t="s">
        <v>20</v>
      </c>
      <c r="C23" s="47" t="s">
        <v>21</v>
      </c>
      <c r="D23" s="55" t="s">
        <v>44</v>
      </c>
      <c r="E23" s="54" t="s">
        <v>21</v>
      </c>
      <c r="F23" s="55" t="s">
        <v>44</v>
      </c>
      <c r="G23" s="54" t="s">
        <v>21</v>
      </c>
      <c r="H23" s="55" t="s">
        <v>44</v>
      </c>
      <c r="I23" s="54" t="s">
        <v>21</v>
      </c>
      <c r="J23" s="55" t="s">
        <v>44</v>
      </c>
      <c r="K23" s="54" t="s">
        <v>21</v>
      </c>
      <c r="L23" s="55" t="s">
        <v>44</v>
      </c>
      <c r="M23" s="54" t="s">
        <v>21</v>
      </c>
      <c r="N23" s="55" t="s">
        <v>44</v>
      </c>
      <c r="O23" s="54" t="s">
        <v>21</v>
      </c>
      <c r="P23" s="55" t="s">
        <v>44</v>
      </c>
      <c r="Q23" s="54" t="s">
        <v>21</v>
      </c>
      <c r="R23" s="55" t="s">
        <v>44</v>
      </c>
      <c r="S23" s="24"/>
      <c r="T23" s="51"/>
      <c r="U23" s="25"/>
      <c r="V23" s="4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</row>
    <row r="24" spans="1:57" ht="29.25">
      <c r="A24" s="28" t="s">
        <v>69</v>
      </c>
      <c r="B24" s="138">
        <v>1</v>
      </c>
      <c r="C24" s="131">
        <v>557</v>
      </c>
      <c r="D24" s="126">
        <f>C24*1</f>
        <v>557</v>
      </c>
      <c r="E24" s="116">
        <v>558</v>
      </c>
      <c r="F24" s="117">
        <f>E24*1</f>
        <v>558</v>
      </c>
      <c r="G24" s="106">
        <v>589</v>
      </c>
      <c r="H24" s="107">
        <f>G24*1</f>
        <v>589</v>
      </c>
      <c r="I24" s="96">
        <v>598</v>
      </c>
      <c r="J24" s="97">
        <f>I24*1</f>
        <v>598</v>
      </c>
      <c r="K24" s="86">
        <v>598</v>
      </c>
      <c r="L24" s="87">
        <f>K24*1</f>
        <v>598</v>
      </c>
      <c r="M24" s="76">
        <v>599</v>
      </c>
      <c r="N24" s="77">
        <f>M24*1</f>
        <v>599</v>
      </c>
      <c r="O24" s="66">
        <v>599</v>
      </c>
      <c r="P24" s="67">
        <f>O24*1</f>
        <v>599</v>
      </c>
      <c r="Q24" s="56">
        <v>598</v>
      </c>
      <c r="R24" s="57">
        <f>Q24*1</f>
        <v>598</v>
      </c>
      <c r="S24" s="3">
        <f t="shared" ref="S24:S25" si="12">MAX(D24,F24,H24,J24,L24,N24,P24,R24)</f>
        <v>599</v>
      </c>
      <c r="T24" s="18">
        <f t="shared" ref="T24:T25" si="13">MIN(D24,F24,H24,J24,L24,N24,P24,R24)</f>
        <v>557</v>
      </c>
      <c r="U24" s="43">
        <f t="shared" si="11"/>
        <v>7.5403949730700179E-2</v>
      </c>
      <c r="V24" s="4"/>
    </row>
    <row r="25" spans="1:57" ht="30.75" thickBot="1">
      <c r="A25" s="27" t="s">
        <v>70</v>
      </c>
      <c r="B25" s="140">
        <v>0.5</v>
      </c>
      <c r="C25" s="133">
        <v>759</v>
      </c>
      <c r="D25" s="128">
        <f>C25*0.5</f>
        <v>379.5</v>
      </c>
      <c r="E25" s="120">
        <v>778</v>
      </c>
      <c r="F25" s="121">
        <f>E25*0.5</f>
        <v>389</v>
      </c>
      <c r="G25" s="110">
        <v>878</v>
      </c>
      <c r="H25" s="111">
        <f>G25*0.5</f>
        <v>439</v>
      </c>
      <c r="I25" s="100">
        <v>1375</v>
      </c>
      <c r="J25" s="101">
        <f>I25*0.5</f>
        <v>687.5</v>
      </c>
      <c r="K25" s="90">
        <v>878</v>
      </c>
      <c r="L25" s="91">
        <f>K25*0.5</f>
        <v>439</v>
      </c>
      <c r="M25" s="80">
        <v>996</v>
      </c>
      <c r="N25" s="81">
        <f>M25*0.5</f>
        <v>498</v>
      </c>
      <c r="O25" s="70">
        <v>829</v>
      </c>
      <c r="P25" s="71">
        <f>O25*0.5</f>
        <v>414.5</v>
      </c>
      <c r="Q25" s="60">
        <v>798</v>
      </c>
      <c r="R25" s="61">
        <f>Q25*0.5</f>
        <v>399</v>
      </c>
      <c r="S25" s="23">
        <f t="shared" si="12"/>
        <v>687.5</v>
      </c>
      <c r="T25" s="19">
        <f t="shared" si="13"/>
        <v>379.5</v>
      </c>
      <c r="U25" s="45">
        <f t="shared" si="11"/>
        <v>0.81159420289855078</v>
      </c>
      <c r="V25" s="4"/>
    </row>
    <row r="26" spans="1:57" s="30" customFormat="1" ht="30.75" thickBot="1">
      <c r="A26" s="37" t="s">
        <v>5</v>
      </c>
      <c r="B26" s="137" t="s">
        <v>20</v>
      </c>
      <c r="C26" s="47" t="s">
        <v>21</v>
      </c>
      <c r="D26" s="55" t="s">
        <v>44</v>
      </c>
      <c r="E26" s="54" t="s">
        <v>21</v>
      </c>
      <c r="F26" s="55" t="s">
        <v>44</v>
      </c>
      <c r="G26" s="54" t="s">
        <v>21</v>
      </c>
      <c r="H26" s="55" t="s">
        <v>44</v>
      </c>
      <c r="I26" s="54" t="s">
        <v>21</v>
      </c>
      <c r="J26" s="55" t="s">
        <v>44</v>
      </c>
      <c r="K26" s="54" t="s">
        <v>21</v>
      </c>
      <c r="L26" s="55" t="s">
        <v>44</v>
      </c>
      <c r="M26" s="54" t="s">
        <v>21</v>
      </c>
      <c r="N26" s="55" t="s">
        <v>44</v>
      </c>
      <c r="O26" s="54" t="s">
        <v>21</v>
      </c>
      <c r="P26" s="55" t="s">
        <v>44</v>
      </c>
      <c r="Q26" s="54" t="s">
        <v>21</v>
      </c>
      <c r="R26" s="55" t="s">
        <v>44</v>
      </c>
      <c r="S26" s="24"/>
      <c r="T26" s="51"/>
      <c r="U26" s="25"/>
      <c r="V26" s="4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</row>
    <row r="27" spans="1:57">
      <c r="A27" s="28" t="s">
        <v>61</v>
      </c>
      <c r="B27" s="138" t="s">
        <v>22</v>
      </c>
      <c r="C27" s="131">
        <v>229</v>
      </c>
      <c r="D27" s="126">
        <f>C27*1</f>
        <v>229</v>
      </c>
      <c r="E27" s="116">
        <v>230</v>
      </c>
      <c r="F27" s="117">
        <f>E27*1</f>
        <v>230</v>
      </c>
      <c r="G27" s="106">
        <v>259</v>
      </c>
      <c r="H27" s="107">
        <f>G27*1</f>
        <v>259</v>
      </c>
      <c r="I27" s="96">
        <v>268</v>
      </c>
      <c r="J27" s="97">
        <f>I27*1</f>
        <v>268</v>
      </c>
      <c r="K27" s="86">
        <v>298</v>
      </c>
      <c r="L27" s="87">
        <f>K27*1</f>
        <v>298</v>
      </c>
      <c r="M27" s="76">
        <v>298</v>
      </c>
      <c r="N27" s="77">
        <f>M27*1</f>
        <v>298</v>
      </c>
      <c r="O27" s="66">
        <v>253</v>
      </c>
      <c r="P27" s="67">
        <f>O27*1</f>
        <v>253</v>
      </c>
      <c r="Q27" s="56">
        <v>287</v>
      </c>
      <c r="R27" s="57">
        <f>Q27*1</f>
        <v>287</v>
      </c>
      <c r="S27" s="3">
        <f t="shared" ref="S27:S32" si="14">MAX(D27,F27,H27,J27,L27,N27,P27,R27)</f>
        <v>298</v>
      </c>
      <c r="T27" s="18">
        <f t="shared" ref="T27:T32" si="15">MIN(D27,F27,H27,J27,L27,N27,P27,R27)</f>
        <v>229</v>
      </c>
      <c r="U27" s="43">
        <f t="shared" si="11"/>
        <v>0.30131004366812225</v>
      </c>
      <c r="V27" s="4"/>
    </row>
    <row r="28" spans="1:57" ht="30">
      <c r="A28" s="26" t="s">
        <v>71</v>
      </c>
      <c r="B28" s="139" t="s">
        <v>41</v>
      </c>
      <c r="C28" s="132">
        <v>258</v>
      </c>
      <c r="D28" s="127">
        <f>C28*1.2</f>
        <v>309.59999999999997</v>
      </c>
      <c r="E28" s="118">
        <v>195</v>
      </c>
      <c r="F28" s="119">
        <f>E28*1.2</f>
        <v>234</v>
      </c>
      <c r="G28" s="108">
        <v>259</v>
      </c>
      <c r="H28" s="109">
        <f>G28*1.2</f>
        <v>310.8</v>
      </c>
      <c r="I28" s="98">
        <v>285</v>
      </c>
      <c r="J28" s="99">
        <f>I28*1.2</f>
        <v>342</v>
      </c>
      <c r="K28" s="88">
        <v>279</v>
      </c>
      <c r="L28" s="89">
        <f>K28*1.2</f>
        <v>334.8</v>
      </c>
      <c r="M28" s="78">
        <v>345</v>
      </c>
      <c r="N28" s="79">
        <f>M28*1.2</f>
        <v>414</v>
      </c>
      <c r="O28" s="68">
        <v>385</v>
      </c>
      <c r="P28" s="69">
        <f>O28*1.2</f>
        <v>462</v>
      </c>
      <c r="Q28" s="58">
        <v>369</v>
      </c>
      <c r="R28" s="59">
        <f>Q28*1.2</f>
        <v>442.8</v>
      </c>
      <c r="S28" s="22">
        <f t="shared" si="14"/>
        <v>462</v>
      </c>
      <c r="T28" s="6">
        <f t="shared" si="15"/>
        <v>234</v>
      </c>
      <c r="U28" s="44">
        <f t="shared" si="11"/>
        <v>0.97435897435897434</v>
      </c>
      <c r="V28" s="4"/>
    </row>
    <row r="29" spans="1:57" ht="30">
      <c r="A29" s="26" t="s">
        <v>72</v>
      </c>
      <c r="B29" s="139" t="s">
        <v>42</v>
      </c>
      <c r="C29" s="132">
        <v>359</v>
      </c>
      <c r="D29" s="127">
        <f>C29*0.2</f>
        <v>71.8</v>
      </c>
      <c r="E29" s="118">
        <v>360</v>
      </c>
      <c r="F29" s="119">
        <f>E29*0.2</f>
        <v>72</v>
      </c>
      <c r="G29" s="108">
        <v>398</v>
      </c>
      <c r="H29" s="109">
        <f>G29*0.2</f>
        <v>79.600000000000009</v>
      </c>
      <c r="I29" s="98">
        <v>514</v>
      </c>
      <c r="J29" s="99">
        <f>I29*0.2</f>
        <v>102.80000000000001</v>
      </c>
      <c r="K29" s="88">
        <v>398</v>
      </c>
      <c r="L29" s="89">
        <f>K29*0.2</f>
        <v>79.600000000000009</v>
      </c>
      <c r="M29" s="78">
        <v>498</v>
      </c>
      <c r="N29" s="79">
        <f>M29*0.2</f>
        <v>99.600000000000009</v>
      </c>
      <c r="O29" s="68">
        <v>298</v>
      </c>
      <c r="P29" s="69">
        <f>O29*0.2</f>
        <v>59.6</v>
      </c>
      <c r="Q29" s="58">
        <v>399</v>
      </c>
      <c r="R29" s="59">
        <f>Q29*0.2</f>
        <v>79.800000000000011</v>
      </c>
      <c r="S29" s="22">
        <f t="shared" si="14"/>
        <v>102.80000000000001</v>
      </c>
      <c r="T29" s="6">
        <f t="shared" si="15"/>
        <v>59.6</v>
      </c>
      <c r="U29" s="44">
        <f t="shared" si="11"/>
        <v>0.72483221476510085</v>
      </c>
      <c r="V29" s="4"/>
    </row>
    <row r="30" spans="1:57">
      <c r="A30" s="26" t="s">
        <v>62</v>
      </c>
      <c r="B30" s="139" t="s">
        <v>39</v>
      </c>
      <c r="C30" s="132">
        <v>175</v>
      </c>
      <c r="D30" s="127">
        <f>C30*0.5</f>
        <v>87.5</v>
      </c>
      <c r="E30" s="118">
        <v>176</v>
      </c>
      <c r="F30" s="119">
        <f>E30*0.5</f>
        <v>88</v>
      </c>
      <c r="G30" s="108">
        <v>176</v>
      </c>
      <c r="H30" s="109">
        <f>G30*0.5</f>
        <v>88</v>
      </c>
      <c r="I30" s="98">
        <v>389</v>
      </c>
      <c r="J30" s="99">
        <f>I30*0.5</f>
        <v>194.5</v>
      </c>
      <c r="K30" s="88">
        <v>198</v>
      </c>
      <c r="L30" s="89">
        <f>K30*0.5</f>
        <v>99</v>
      </c>
      <c r="M30" s="78">
        <v>249</v>
      </c>
      <c r="N30" s="79">
        <f>M30*0.5</f>
        <v>124.5</v>
      </c>
      <c r="O30" s="68">
        <v>177</v>
      </c>
      <c r="P30" s="69">
        <f>O30*0.5</f>
        <v>88.5</v>
      </c>
      <c r="Q30" s="58">
        <v>189</v>
      </c>
      <c r="R30" s="59">
        <f>Q30*0.5</f>
        <v>94.5</v>
      </c>
      <c r="S30" s="22">
        <f t="shared" si="14"/>
        <v>194.5</v>
      </c>
      <c r="T30" s="6">
        <f t="shared" si="15"/>
        <v>87.5</v>
      </c>
      <c r="U30" s="44">
        <f>(S30-T30)/T30</f>
        <v>1.2228571428571429</v>
      </c>
      <c r="V30" s="4"/>
    </row>
    <row r="31" spans="1:57">
      <c r="A31" s="26" t="s">
        <v>73</v>
      </c>
      <c r="B31" s="139" t="s">
        <v>38</v>
      </c>
      <c r="C31" s="132">
        <v>255</v>
      </c>
      <c r="D31" s="127">
        <f>C31*0.4</f>
        <v>102</v>
      </c>
      <c r="E31" s="118">
        <v>256</v>
      </c>
      <c r="F31" s="119">
        <f>E31*0.4</f>
        <v>102.4</v>
      </c>
      <c r="G31" s="108">
        <v>149</v>
      </c>
      <c r="H31" s="109">
        <f>G31*0.4</f>
        <v>59.6</v>
      </c>
      <c r="I31" s="98">
        <v>319</v>
      </c>
      <c r="J31" s="99">
        <f>I31*0.4</f>
        <v>127.60000000000001</v>
      </c>
      <c r="K31" s="88">
        <v>358</v>
      </c>
      <c r="L31" s="89">
        <f>K31*0.4</f>
        <v>143.20000000000002</v>
      </c>
      <c r="M31" s="78">
        <v>180</v>
      </c>
      <c r="N31" s="79">
        <f>M31*0.4</f>
        <v>72</v>
      </c>
      <c r="O31" s="68">
        <v>399</v>
      </c>
      <c r="P31" s="69">
        <f>O31*0.4</f>
        <v>159.60000000000002</v>
      </c>
      <c r="Q31" s="58">
        <v>399</v>
      </c>
      <c r="R31" s="59">
        <f>Q31*0.4</f>
        <v>159.60000000000002</v>
      </c>
      <c r="S31" s="22">
        <f t="shared" si="14"/>
        <v>159.60000000000002</v>
      </c>
      <c r="T31" s="6">
        <f t="shared" si="15"/>
        <v>59.6</v>
      </c>
      <c r="U31" s="44">
        <f t="shared" si="11"/>
        <v>1.6778523489932891</v>
      </c>
      <c r="V31" s="4"/>
    </row>
    <row r="32" spans="1:57" ht="15.75" thickBot="1">
      <c r="A32" s="27" t="s">
        <v>49</v>
      </c>
      <c r="B32" s="140" t="s">
        <v>43</v>
      </c>
      <c r="C32" s="133">
        <v>397</v>
      </c>
      <c r="D32" s="128">
        <f>C32*0.3</f>
        <v>119.1</v>
      </c>
      <c r="E32" s="120">
        <v>398</v>
      </c>
      <c r="F32" s="121">
        <f>E32*0.3</f>
        <v>119.39999999999999</v>
      </c>
      <c r="G32" s="110">
        <v>398</v>
      </c>
      <c r="H32" s="111">
        <f>G32*0.3</f>
        <v>119.39999999999999</v>
      </c>
      <c r="I32" s="100">
        <v>459</v>
      </c>
      <c r="J32" s="101">
        <f>I32*0.3</f>
        <v>137.69999999999999</v>
      </c>
      <c r="K32" s="90">
        <v>428</v>
      </c>
      <c r="L32" s="91">
        <f>K32*0.3</f>
        <v>128.4</v>
      </c>
      <c r="M32" s="80">
        <v>429</v>
      </c>
      <c r="N32" s="81">
        <f>M32*0.3</f>
        <v>128.69999999999999</v>
      </c>
      <c r="O32" s="70">
        <v>599</v>
      </c>
      <c r="P32" s="71">
        <f>O32*0.3</f>
        <v>179.7</v>
      </c>
      <c r="Q32" s="60">
        <v>595</v>
      </c>
      <c r="R32" s="61">
        <f>Q32*0.3</f>
        <v>178.5</v>
      </c>
      <c r="S32" s="23">
        <f t="shared" si="14"/>
        <v>179.7</v>
      </c>
      <c r="T32" s="19">
        <f t="shared" si="15"/>
        <v>119.1</v>
      </c>
      <c r="U32" s="45">
        <f>(S32-T32)/T32</f>
        <v>0.50881612090680095</v>
      </c>
      <c r="V32" s="4"/>
    </row>
    <row r="33" spans="1:57" s="30" customFormat="1" ht="30.75" thickBot="1">
      <c r="A33" s="37" t="s">
        <v>6</v>
      </c>
      <c r="B33" s="137" t="s">
        <v>20</v>
      </c>
      <c r="C33" s="47" t="s">
        <v>21</v>
      </c>
      <c r="D33" s="55" t="s">
        <v>44</v>
      </c>
      <c r="E33" s="54" t="s">
        <v>21</v>
      </c>
      <c r="F33" s="55" t="s">
        <v>44</v>
      </c>
      <c r="G33" s="54" t="s">
        <v>21</v>
      </c>
      <c r="H33" s="55" t="s">
        <v>44</v>
      </c>
      <c r="I33" s="54" t="s">
        <v>21</v>
      </c>
      <c r="J33" s="55" t="s">
        <v>44</v>
      </c>
      <c r="K33" s="54" t="s">
        <v>21</v>
      </c>
      <c r="L33" s="55" t="s">
        <v>44</v>
      </c>
      <c r="M33" s="54" t="s">
        <v>21</v>
      </c>
      <c r="N33" s="55" t="s">
        <v>44</v>
      </c>
      <c r="O33" s="54" t="s">
        <v>21</v>
      </c>
      <c r="P33" s="55" t="s">
        <v>44</v>
      </c>
      <c r="Q33" s="54" t="s">
        <v>21</v>
      </c>
      <c r="R33" s="55" t="s">
        <v>44</v>
      </c>
      <c r="S33" s="24"/>
      <c r="T33" s="51"/>
      <c r="U33" s="25"/>
      <c r="V33" s="4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</row>
    <row r="34" spans="1:57">
      <c r="A34" s="28" t="s">
        <v>50</v>
      </c>
      <c r="B34" s="138">
        <v>1</v>
      </c>
      <c r="C34" s="131">
        <v>104</v>
      </c>
      <c r="D34" s="126">
        <f>C34*1</f>
        <v>104</v>
      </c>
      <c r="E34" s="116">
        <v>105</v>
      </c>
      <c r="F34" s="117">
        <f>E34*1</f>
        <v>105</v>
      </c>
      <c r="G34" s="106">
        <v>119</v>
      </c>
      <c r="H34" s="107">
        <f>G34*1</f>
        <v>119</v>
      </c>
      <c r="I34" s="96">
        <v>139</v>
      </c>
      <c r="J34" s="97">
        <f>I34*1</f>
        <v>139</v>
      </c>
      <c r="K34" s="86">
        <v>109</v>
      </c>
      <c r="L34" s="87">
        <f>K34*1</f>
        <v>109</v>
      </c>
      <c r="M34" s="76">
        <v>139</v>
      </c>
      <c r="N34" s="77">
        <f>M34*1</f>
        <v>139</v>
      </c>
      <c r="O34" s="66">
        <v>115</v>
      </c>
      <c r="P34" s="67">
        <f>O34*1</f>
        <v>115</v>
      </c>
      <c r="Q34" s="56">
        <v>135</v>
      </c>
      <c r="R34" s="57">
        <f>Q34*1</f>
        <v>135</v>
      </c>
      <c r="S34" s="3">
        <f t="shared" ref="S34:S36" si="16">MAX(D34,F34,H34,J34,L34,N34,P34,R34)</f>
        <v>139</v>
      </c>
      <c r="T34" s="18">
        <f t="shared" ref="T34:T36" si="17">MIN(D34,F34,H34,J34,L34,N34,P34,R34)</f>
        <v>104</v>
      </c>
      <c r="U34" s="43">
        <f t="shared" ref="U34:U41" si="18">(S34-T34)/T34</f>
        <v>0.33653846153846156</v>
      </c>
      <c r="V34" s="4"/>
    </row>
    <row r="35" spans="1:57">
      <c r="A35" s="26" t="s">
        <v>7</v>
      </c>
      <c r="B35" s="139">
        <v>1</v>
      </c>
      <c r="C35" s="132">
        <v>469</v>
      </c>
      <c r="D35" s="127">
        <f>C35*1</f>
        <v>469</v>
      </c>
      <c r="E35" s="118">
        <v>470</v>
      </c>
      <c r="F35" s="119">
        <f>E35*1</f>
        <v>470</v>
      </c>
      <c r="G35" s="108">
        <v>499</v>
      </c>
      <c r="H35" s="109">
        <f>G35*1</f>
        <v>499</v>
      </c>
      <c r="I35" s="98">
        <v>589</v>
      </c>
      <c r="J35" s="99">
        <f>I35*1</f>
        <v>589</v>
      </c>
      <c r="K35" s="88">
        <v>549</v>
      </c>
      <c r="L35" s="89">
        <f>K35*1</f>
        <v>549</v>
      </c>
      <c r="M35" s="78">
        <v>569</v>
      </c>
      <c r="N35" s="79">
        <f>M35*1</f>
        <v>569</v>
      </c>
      <c r="O35" s="68">
        <v>509</v>
      </c>
      <c r="P35" s="69">
        <f>O35*1</f>
        <v>509</v>
      </c>
      <c r="Q35" s="58">
        <v>569</v>
      </c>
      <c r="R35" s="59">
        <f>Q35*1</f>
        <v>569</v>
      </c>
      <c r="S35" s="22">
        <f t="shared" si="16"/>
        <v>589</v>
      </c>
      <c r="T35" s="6">
        <f t="shared" si="17"/>
        <v>469</v>
      </c>
      <c r="U35" s="43">
        <f t="shared" si="18"/>
        <v>0.25586353944562901</v>
      </c>
      <c r="V35" s="4"/>
    </row>
    <row r="36" spans="1:57" ht="15.75" thickBot="1">
      <c r="A36" s="27" t="s">
        <v>26</v>
      </c>
      <c r="B36" s="140" t="s">
        <v>37</v>
      </c>
      <c r="C36" s="133">
        <v>214</v>
      </c>
      <c r="D36" s="128">
        <f>C36*2</f>
        <v>428</v>
      </c>
      <c r="E36" s="120">
        <v>215</v>
      </c>
      <c r="F36" s="121">
        <f>E36*2</f>
        <v>430</v>
      </c>
      <c r="G36" s="110">
        <v>239</v>
      </c>
      <c r="H36" s="111">
        <f>G36*2</f>
        <v>478</v>
      </c>
      <c r="I36" s="100">
        <v>215</v>
      </c>
      <c r="J36" s="101">
        <f>I36*2</f>
        <v>430</v>
      </c>
      <c r="K36" s="90">
        <v>239</v>
      </c>
      <c r="L36" s="91">
        <f>K36*2</f>
        <v>478</v>
      </c>
      <c r="M36" s="80">
        <v>257</v>
      </c>
      <c r="N36" s="81">
        <f>M36*2</f>
        <v>514</v>
      </c>
      <c r="O36" s="70">
        <v>239</v>
      </c>
      <c r="P36" s="71">
        <f>O36*2</f>
        <v>478</v>
      </c>
      <c r="Q36" s="60">
        <v>259</v>
      </c>
      <c r="R36" s="61">
        <f>Q36*2</f>
        <v>518</v>
      </c>
      <c r="S36" s="23">
        <f t="shared" si="16"/>
        <v>518</v>
      </c>
      <c r="T36" s="19">
        <f t="shared" si="17"/>
        <v>428</v>
      </c>
      <c r="U36" s="45">
        <f t="shared" si="18"/>
        <v>0.2102803738317757</v>
      </c>
      <c r="V36" s="4"/>
    </row>
    <row r="37" spans="1:57" s="30" customFormat="1" ht="30.75" thickBot="1">
      <c r="A37" s="37" t="s">
        <v>8</v>
      </c>
      <c r="B37" s="137" t="s">
        <v>20</v>
      </c>
      <c r="C37" s="47" t="s">
        <v>21</v>
      </c>
      <c r="D37" s="55" t="s">
        <v>44</v>
      </c>
      <c r="E37" s="54" t="s">
        <v>21</v>
      </c>
      <c r="F37" s="55" t="s">
        <v>44</v>
      </c>
      <c r="G37" s="54" t="s">
        <v>21</v>
      </c>
      <c r="H37" s="55" t="s">
        <v>44</v>
      </c>
      <c r="I37" s="54" t="s">
        <v>21</v>
      </c>
      <c r="J37" s="55" t="s">
        <v>44</v>
      </c>
      <c r="K37" s="54" t="s">
        <v>21</v>
      </c>
      <c r="L37" s="55" t="s">
        <v>44</v>
      </c>
      <c r="M37" s="54" t="s">
        <v>21</v>
      </c>
      <c r="N37" s="55" t="s">
        <v>44</v>
      </c>
      <c r="O37" s="54" t="s">
        <v>21</v>
      </c>
      <c r="P37" s="55" t="s">
        <v>44</v>
      </c>
      <c r="Q37" s="54" t="s">
        <v>21</v>
      </c>
      <c r="R37" s="55" t="s">
        <v>44</v>
      </c>
      <c r="S37" s="24"/>
      <c r="T37" s="51"/>
      <c r="U37" s="25"/>
      <c r="V37" s="4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</row>
    <row r="38" spans="1:57" ht="30">
      <c r="A38" s="28" t="s">
        <v>74</v>
      </c>
      <c r="B38" s="138">
        <v>0.25</v>
      </c>
      <c r="C38" s="131">
        <v>778</v>
      </c>
      <c r="D38" s="126">
        <f>C38*0.25</f>
        <v>194.5</v>
      </c>
      <c r="E38" s="116">
        <v>988</v>
      </c>
      <c r="F38" s="117">
        <f>E38*0.25</f>
        <v>247</v>
      </c>
      <c r="G38" s="106">
        <v>796</v>
      </c>
      <c r="H38" s="107">
        <f>G38*0.25</f>
        <v>199</v>
      </c>
      <c r="I38" s="96">
        <v>995</v>
      </c>
      <c r="J38" s="97">
        <f>I38*0.25</f>
        <v>248.75</v>
      </c>
      <c r="K38" s="86">
        <v>796</v>
      </c>
      <c r="L38" s="87">
        <f>K38*0.25</f>
        <v>199</v>
      </c>
      <c r="M38" s="76">
        <v>1106</v>
      </c>
      <c r="N38" s="77">
        <f>M38*0.25</f>
        <v>276.5</v>
      </c>
      <c r="O38" s="66">
        <v>898</v>
      </c>
      <c r="P38" s="67">
        <f>O38*0.25</f>
        <v>224.5</v>
      </c>
      <c r="Q38" s="56">
        <v>1172</v>
      </c>
      <c r="R38" s="57">
        <f>Q38*0.25</f>
        <v>293</v>
      </c>
      <c r="S38" s="3">
        <f t="shared" ref="S38:S39" si="19">MAX(D38,F38,H38,J38,L38,N38,P38,R38)</f>
        <v>293</v>
      </c>
      <c r="T38" s="18">
        <f t="shared" ref="T38:T39" si="20">MIN(D38,F38,H38,J38,L38,N38,P38,R38)</f>
        <v>194.5</v>
      </c>
      <c r="U38" s="43">
        <f t="shared" si="18"/>
        <v>0.50642673521850901</v>
      </c>
      <c r="V38" s="4"/>
    </row>
    <row r="39" spans="1:57" ht="15.75" thickBot="1">
      <c r="A39" s="27" t="s">
        <v>9</v>
      </c>
      <c r="B39" s="140">
        <v>1</v>
      </c>
      <c r="C39" s="134">
        <v>129</v>
      </c>
      <c r="D39" s="129">
        <f>C39*1</f>
        <v>129</v>
      </c>
      <c r="E39" s="122">
        <v>130</v>
      </c>
      <c r="F39" s="123">
        <f>E39*1</f>
        <v>130</v>
      </c>
      <c r="G39" s="112">
        <v>133</v>
      </c>
      <c r="H39" s="113">
        <f>G39*1</f>
        <v>133</v>
      </c>
      <c r="I39" s="102">
        <v>135</v>
      </c>
      <c r="J39" s="103">
        <f>I39*1</f>
        <v>135</v>
      </c>
      <c r="K39" s="92">
        <v>155</v>
      </c>
      <c r="L39" s="93">
        <f>K39*1</f>
        <v>155</v>
      </c>
      <c r="M39" s="82">
        <v>158</v>
      </c>
      <c r="N39" s="83">
        <f>M39*1</f>
        <v>158</v>
      </c>
      <c r="O39" s="72">
        <v>145</v>
      </c>
      <c r="P39" s="73">
        <f>O39*1</f>
        <v>145</v>
      </c>
      <c r="Q39" s="62">
        <v>159</v>
      </c>
      <c r="R39" s="63">
        <f>Q39*1</f>
        <v>159</v>
      </c>
      <c r="S39" s="23">
        <f t="shared" si="19"/>
        <v>159</v>
      </c>
      <c r="T39" s="19">
        <f t="shared" si="20"/>
        <v>129</v>
      </c>
      <c r="U39" s="45">
        <f t="shared" si="18"/>
        <v>0.23255813953488372</v>
      </c>
    </row>
    <row r="40" spans="1:57" s="30" customFormat="1" ht="30.75" thickBot="1">
      <c r="A40" s="37" t="s">
        <v>10</v>
      </c>
      <c r="B40" s="137" t="s">
        <v>20</v>
      </c>
      <c r="C40" s="47" t="s">
        <v>21</v>
      </c>
      <c r="D40" s="55" t="s">
        <v>44</v>
      </c>
      <c r="E40" s="54" t="s">
        <v>21</v>
      </c>
      <c r="F40" s="55" t="s">
        <v>44</v>
      </c>
      <c r="G40" s="54" t="s">
        <v>21</v>
      </c>
      <c r="H40" s="55" t="s">
        <v>44</v>
      </c>
      <c r="I40" s="54" t="s">
        <v>21</v>
      </c>
      <c r="J40" s="55" t="s">
        <v>44</v>
      </c>
      <c r="K40" s="54" t="s">
        <v>21</v>
      </c>
      <c r="L40" s="55" t="s">
        <v>44</v>
      </c>
      <c r="M40" s="54" t="s">
        <v>21</v>
      </c>
      <c r="N40" s="55" t="s">
        <v>44</v>
      </c>
      <c r="O40" s="54" t="s">
        <v>21</v>
      </c>
      <c r="P40" s="55" t="s">
        <v>44</v>
      </c>
      <c r="Q40" s="54" t="s">
        <v>21</v>
      </c>
      <c r="R40" s="55" t="s">
        <v>44</v>
      </c>
      <c r="S40" s="24"/>
      <c r="T40" s="51"/>
      <c r="U40" s="25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</row>
    <row r="41" spans="1:57" ht="51" customHeight="1" thickBot="1">
      <c r="A41" s="144" t="s">
        <v>75</v>
      </c>
      <c r="B41" s="142">
        <v>1</v>
      </c>
      <c r="C41" s="135">
        <v>2580</v>
      </c>
      <c r="D41" s="130">
        <f>C41*0.1</f>
        <v>258</v>
      </c>
      <c r="E41" s="124">
        <v>1872</v>
      </c>
      <c r="F41" s="125">
        <f>E41*0.1</f>
        <v>187.20000000000002</v>
      </c>
      <c r="G41" s="114">
        <v>2590</v>
      </c>
      <c r="H41" s="115">
        <f>G41*0.1</f>
        <v>259</v>
      </c>
      <c r="I41" s="104">
        <v>3660</v>
      </c>
      <c r="J41" s="105">
        <f>I41*0.1</f>
        <v>366</v>
      </c>
      <c r="K41" s="94">
        <v>4466</v>
      </c>
      <c r="L41" s="95">
        <f>K41*0.1</f>
        <v>446.6</v>
      </c>
      <c r="M41" s="84">
        <v>4980</v>
      </c>
      <c r="N41" s="85">
        <f>M41*0.1</f>
        <v>498</v>
      </c>
      <c r="O41" s="74">
        <v>3592</v>
      </c>
      <c r="P41" s="75">
        <f>O41*0.1</f>
        <v>359.20000000000005</v>
      </c>
      <c r="Q41" s="64">
        <v>4390</v>
      </c>
      <c r="R41" s="65">
        <f>Q41*0.1</f>
        <v>439</v>
      </c>
      <c r="S41" s="52">
        <f t="shared" ref="S41" si="21">MAX(D41,F41,H41,J41,L41,N41,P41,R41)</f>
        <v>498</v>
      </c>
      <c r="T41" s="53">
        <f t="shared" ref="T41" si="22">MIN(D41,F41,H41,J41,L41,N41,P41,R41)</f>
        <v>187.20000000000002</v>
      </c>
      <c r="U41" s="46">
        <f t="shared" si="18"/>
        <v>1.6602564102564099</v>
      </c>
    </row>
    <row r="42" spans="1:57" ht="15.75" thickBot="1">
      <c r="A42" s="136" t="s">
        <v>18</v>
      </c>
      <c r="C42" s="21"/>
      <c r="D42" s="48">
        <f>SUM(D3:D41)</f>
        <v>8971.6920000000009</v>
      </c>
      <c r="E42" s="21"/>
      <c r="F42" s="48">
        <f>SUM(F3:F41)</f>
        <v>9008.4419999999991</v>
      </c>
      <c r="G42" s="21"/>
      <c r="H42" s="48">
        <f>SUM(H3:H41)</f>
        <v>9735.652</v>
      </c>
      <c r="I42" s="21"/>
      <c r="J42" s="48">
        <f>SUM(J3:J41)</f>
        <v>10594.158000000001</v>
      </c>
      <c r="K42" s="21"/>
      <c r="L42" s="48">
        <f>SUM(L3:L41)</f>
        <v>10080.312</v>
      </c>
      <c r="M42" s="21"/>
      <c r="N42" s="48">
        <f>SUM(N3:N41)</f>
        <v>10776.472000000002</v>
      </c>
      <c r="O42" s="21"/>
      <c r="P42" s="48">
        <f>SUM(P3:P41)</f>
        <v>10024.462000000001</v>
      </c>
      <c r="Q42" s="21"/>
      <c r="R42" s="48">
        <f>SUM(R3:R41)</f>
        <v>10796.332</v>
      </c>
    </row>
    <row r="43" spans="1:57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57" ht="15.75" thickBot="1">
      <c r="A44" s="2"/>
      <c r="B44" s="20"/>
      <c r="C44" s="1"/>
      <c r="D44" s="5"/>
      <c r="E44" s="5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57" ht="31.5">
      <c r="A45" s="7" t="s">
        <v>66</v>
      </c>
      <c r="B45" s="8"/>
      <c r="C45" s="9"/>
      <c r="D45" s="5"/>
      <c r="E45" s="5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  <row r="46" spans="1:57" ht="45" customHeight="1" thickBot="1">
      <c r="A46" s="11"/>
      <c r="B46" s="32" t="s">
        <v>18</v>
      </c>
      <c r="C46" s="33" t="s">
        <v>77</v>
      </c>
      <c r="D46" s="5"/>
      <c r="E46" s="5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57">
      <c r="A47" s="34" t="s">
        <v>19</v>
      </c>
      <c r="B47" s="12">
        <f>D42</f>
        <v>8971.6920000000009</v>
      </c>
      <c r="C47" s="13">
        <v>100</v>
      </c>
      <c r="D47" s="5"/>
      <c r="E47" s="5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57">
      <c r="A48" s="11" t="s">
        <v>11</v>
      </c>
      <c r="B48" s="14">
        <f>F42</f>
        <v>9008.4419999999991</v>
      </c>
      <c r="C48" s="15">
        <f>(+B48/B47)*100</f>
        <v>100.40962173021542</v>
      </c>
      <c r="D48" s="5"/>
      <c r="E48" s="5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spans="1:57">
      <c r="A49" s="11" t="s">
        <v>12</v>
      </c>
      <c r="B49" s="14">
        <f>H42</f>
        <v>9735.652</v>
      </c>
      <c r="C49" s="15">
        <f>(+B49/B47)*100</f>
        <v>108.51522767388803</v>
      </c>
      <c r="D49" s="5"/>
      <c r="E49" s="5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</row>
    <row r="50" spans="1:57">
      <c r="A50" s="11" t="s">
        <v>28</v>
      </c>
      <c r="B50" s="14">
        <f>P42</f>
        <v>10024.462000000001</v>
      </c>
      <c r="C50" s="15">
        <f>(+B50/B47)*100</f>
        <v>111.73435289575255</v>
      </c>
      <c r="D50" s="5"/>
      <c r="E50" s="5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</row>
    <row r="51" spans="1:57">
      <c r="A51" s="11" t="s">
        <v>27</v>
      </c>
      <c r="B51" s="145">
        <f>L42</f>
        <v>10080.312</v>
      </c>
      <c r="C51" s="15">
        <f>(+B51/B47)*100</f>
        <v>112.3568664639847</v>
      </c>
      <c r="D51" s="5"/>
      <c r="E51" s="5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</row>
    <row r="52" spans="1:57">
      <c r="A52" s="11" t="s">
        <v>13</v>
      </c>
      <c r="B52" s="14">
        <f>J42</f>
        <v>10594.158000000001</v>
      </c>
      <c r="C52" s="15">
        <f>(+B52/B47)*100</f>
        <v>118.08428109212845</v>
      </c>
      <c r="D52" s="5"/>
      <c r="E52" s="5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</row>
    <row r="53" spans="1:57">
      <c r="A53" s="11" t="s">
        <v>45</v>
      </c>
      <c r="B53" s="14">
        <f>N42</f>
        <v>10776.472000000002</v>
      </c>
      <c r="C53" s="15">
        <f>(+B53/B47)*100</f>
        <v>120.11638384376101</v>
      </c>
      <c r="D53" s="5"/>
      <c r="E53" s="5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</row>
    <row r="54" spans="1:57" ht="15.75" thickBot="1">
      <c r="A54" s="10" t="s">
        <v>29</v>
      </c>
      <c r="B54" s="16">
        <f>R42</f>
        <v>10796.332</v>
      </c>
      <c r="C54" s="17">
        <f>(+B54/B47)*100</f>
        <v>120.3377467706203</v>
      </c>
      <c r="D54" s="5"/>
      <c r="E54" s="5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</row>
    <row r="55" spans="1:57">
      <c r="A55" s="2"/>
      <c r="B55" s="5"/>
      <c r="C55" s="5"/>
      <c r="D55" s="5"/>
      <c r="E55" s="5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</row>
    <row r="56" spans="1:57">
      <c r="A56" s="2"/>
      <c r="B56" s="5"/>
      <c r="C56" s="5"/>
      <c r="D56" s="5"/>
      <c r="E56" s="5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</row>
    <row r="57" spans="1:57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</row>
    <row r="58" spans="1:57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1:57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1:57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1:57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1:57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1:57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1:57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1:57">
      <c r="A65"/>
      <c r="B65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  <row r="66" spans="1:57">
      <c r="A66"/>
      <c r="B66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</row>
    <row r="67" spans="1:57">
      <c r="A67"/>
      <c r="B67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</row>
    <row r="68" spans="1:57">
      <c r="A68"/>
      <c r="B68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</row>
    <row r="69" spans="1:57">
      <c r="A69"/>
      <c r="B69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</row>
    <row r="70" spans="1:57">
      <c r="A70"/>
      <c r="B7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</row>
    <row r="71" spans="1:57">
      <c r="A71"/>
      <c r="B7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</row>
    <row r="72" spans="1:57">
      <c r="A72"/>
      <c r="B72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</row>
    <row r="73" spans="1:57">
      <c r="A73"/>
      <c r="B73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</row>
    <row r="74" spans="1:57">
      <c r="A74"/>
      <c r="B74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</row>
    <row r="75" spans="1:57">
      <c r="A75"/>
      <c r="B75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</row>
    <row r="76" spans="1:57">
      <c r="A76"/>
      <c r="B76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</row>
    <row r="77" spans="1:57">
      <c r="A77"/>
      <c r="B77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</row>
    <row r="78" spans="1:57">
      <c r="A78"/>
      <c r="B78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</row>
    <row r="79" spans="1:57">
      <c r="A79"/>
      <c r="B79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</row>
    <row r="80" spans="1:57">
      <c r="A80"/>
      <c r="B80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</row>
    <row r="81" spans="1:57">
      <c r="A81"/>
      <c r="B8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</row>
    <row r="82" spans="1:57">
      <c r="A82"/>
      <c r="B82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</row>
  </sheetData>
  <pageMargins left="0.25" right="0.25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4" sqref="C24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vörukarfa</vt:lpstr>
      <vt:lpstr>mynd</vt:lpstr>
      <vt:lpstr>mynd!Print_Area</vt:lpstr>
      <vt:lpstr>vörukarfa!Print_Area</vt:lpstr>
    </vt:vector>
  </TitlesOfParts>
  <Company>ASÍ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kristjana</cp:lastModifiedBy>
  <cp:lastPrinted>2010-10-15T09:44:22Z</cp:lastPrinted>
  <dcterms:created xsi:type="dcterms:W3CDTF">2010-08-26T10:49:38Z</dcterms:created>
  <dcterms:modified xsi:type="dcterms:W3CDTF">2010-10-15T10:07:27Z</dcterms:modified>
</cp:coreProperties>
</file>