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/>
  </bookViews>
  <sheets>
    <sheet name="Samanburður 2010-2011" sheetId="1" r:id="rId1"/>
  </sheets>
  <definedNames>
    <definedName name="_xlnm.Print_Area" localSheetId="0">'Samanburður 2010-2011'!$A$1:$Y$47</definedName>
  </definedNames>
  <calcPr calcId="125725"/>
</workbook>
</file>

<file path=xl/calcChain.xml><?xml version="1.0" encoding="utf-8"?>
<calcChain xmlns="http://schemas.openxmlformats.org/spreadsheetml/2006/main">
  <c r="M31" i="1"/>
  <c r="N31"/>
  <c r="N46"/>
  <c r="M46"/>
  <c r="N45"/>
  <c r="M45"/>
  <c r="N43"/>
  <c r="M43"/>
  <c r="N42"/>
  <c r="M42"/>
  <c r="N40"/>
  <c r="M40"/>
  <c r="N39"/>
  <c r="M39"/>
  <c r="N37"/>
  <c r="M37"/>
  <c r="N36"/>
  <c r="M36"/>
  <c r="N34"/>
  <c r="M34"/>
  <c r="N33"/>
  <c r="M33"/>
  <c r="N30"/>
  <c r="M30"/>
  <c r="N29"/>
  <c r="M29"/>
  <c r="N27"/>
  <c r="M27"/>
  <c r="N26"/>
  <c r="M26"/>
  <c r="N24"/>
  <c r="M24"/>
  <c r="N23"/>
  <c r="M23"/>
  <c r="N21"/>
  <c r="M21"/>
  <c r="N20"/>
  <c r="M20"/>
  <c r="N18"/>
  <c r="N17"/>
  <c r="N15"/>
  <c r="M15"/>
  <c r="N14"/>
  <c r="M14"/>
  <c r="N12"/>
  <c r="M12"/>
  <c r="N11"/>
  <c r="M11"/>
  <c r="N9"/>
  <c r="M9"/>
  <c r="N8"/>
  <c r="M8"/>
  <c r="N6"/>
  <c r="M6"/>
  <c r="N5"/>
  <c r="M5"/>
  <c r="M3"/>
  <c r="M2"/>
  <c r="N3"/>
  <c r="N2"/>
  <c r="H40" l="1"/>
  <c r="H39"/>
  <c r="H12"/>
  <c r="G12"/>
  <c r="S12" s="1"/>
  <c r="F12"/>
  <c r="E12"/>
  <c r="D12"/>
  <c r="C12"/>
  <c r="H15"/>
  <c r="H14"/>
  <c r="V12" l="1"/>
  <c r="X12" s="1"/>
  <c r="H31"/>
  <c r="H30"/>
  <c r="B31"/>
  <c r="B30"/>
  <c r="G6" l="1"/>
  <c r="F6"/>
  <c r="E6"/>
  <c r="D6"/>
  <c r="C6"/>
  <c r="G5"/>
  <c r="F5"/>
  <c r="E5"/>
  <c r="D5"/>
  <c r="C5"/>
  <c r="H42"/>
  <c r="G42"/>
  <c r="S42" s="1"/>
  <c r="F42"/>
  <c r="E42"/>
  <c r="D42"/>
  <c r="C42"/>
  <c r="H37"/>
  <c r="G37"/>
  <c r="F37"/>
  <c r="E37"/>
  <c r="D37"/>
  <c r="C37"/>
  <c r="H36"/>
  <c r="G36"/>
  <c r="F36"/>
  <c r="E36"/>
  <c r="D36"/>
  <c r="C36"/>
  <c r="G3"/>
  <c r="S3" s="1"/>
  <c r="F3"/>
  <c r="E3"/>
  <c r="D3"/>
  <c r="C3"/>
  <c r="G2"/>
  <c r="S2" s="1"/>
  <c r="V2" s="1"/>
  <c r="F2"/>
  <c r="E2"/>
  <c r="D2"/>
  <c r="C2"/>
  <c r="G46"/>
  <c r="H46" s="1"/>
  <c r="F46"/>
  <c r="E46"/>
  <c r="D46"/>
  <c r="C46"/>
  <c r="G45"/>
  <c r="H45" s="1"/>
  <c r="F45"/>
  <c r="E45"/>
  <c r="D45"/>
  <c r="C45"/>
  <c r="H20"/>
  <c r="G20"/>
  <c r="F20"/>
  <c r="E20"/>
  <c r="D20"/>
  <c r="C20"/>
  <c r="H27"/>
  <c r="G27"/>
  <c r="F27"/>
  <c r="E27"/>
  <c r="D27"/>
  <c r="C27"/>
  <c r="H26"/>
  <c r="G26"/>
  <c r="F26"/>
  <c r="E26"/>
  <c r="D26"/>
  <c r="C26"/>
  <c r="H11"/>
  <c r="G11"/>
  <c r="F11"/>
  <c r="E11"/>
  <c r="D11"/>
  <c r="C11"/>
  <c r="C34"/>
  <c r="D34"/>
  <c r="E34"/>
  <c r="F34"/>
  <c r="G34"/>
  <c r="H34"/>
  <c r="H33"/>
  <c r="G33"/>
  <c r="F33"/>
  <c r="E33"/>
  <c r="D33"/>
  <c r="C33"/>
  <c r="G31" l="1"/>
  <c r="S31" s="1"/>
  <c r="D31"/>
  <c r="F31"/>
  <c r="C31"/>
  <c r="E31"/>
  <c r="U31" l="1"/>
  <c r="V31"/>
  <c r="X31" s="1"/>
  <c r="C40"/>
  <c r="D40"/>
  <c r="E40"/>
  <c r="F40"/>
  <c r="G40"/>
  <c r="S40" s="1"/>
  <c r="U40" s="1"/>
  <c r="G39"/>
  <c r="S39" s="1"/>
  <c r="U39" s="1"/>
  <c r="F39"/>
  <c r="E39"/>
  <c r="D39"/>
  <c r="C39"/>
  <c r="S6"/>
  <c r="S5"/>
  <c r="S46"/>
  <c r="U46" s="1"/>
  <c r="S45"/>
  <c r="B43"/>
  <c r="U42"/>
  <c r="S37"/>
  <c r="U37" s="1"/>
  <c r="S36"/>
  <c r="U36" s="1"/>
  <c r="S34"/>
  <c r="U34" s="1"/>
  <c r="S33"/>
  <c r="S29"/>
  <c r="D29"/>
  <c r="S26"/>
  <c r="U26" s="1"/>
  <c r="G24"/>
  <c r="F24"/>
  <c r="E24"/>
  <c r="D24"/>
  <c r="C24"/>
  <c r="G23"/>
  <c r="F23"/>
  <c r="E23"/>
  <c r="D23"/>
  <c r="C23"/>
  <c r="S21"/>
  <c r="U21" s="1"/>
  <c r="S20"/>
  <c r="U20" s="1"/>
  <c r="S18"/>
  <c r="U18" s="1"/>
  <c r="G17"/>
  <c r="F17"/>
  <c r="E17"/>
  <c r="D17"/>
  <c r="C17"/>
  <c r="G15"/>
  <c r="S15" s="1"/>
  <c r="U15" s="1"/>
  <c r="F15"/>
  <c r="E15"/>
  <c r="D15"/>
  <c r="C15"/>
  <c r="G14"/>
  <c r="S14" s="1"/>
  <c r="U14" s="1"/>
  <c r="F14"/>
  <c r="E14"/>
  <c r="D14"/>
  <c r="C14"/>
  <c r="U12"/>
  <c r="S11"/>
  <c r="U11" s="1"/>
  <c r="H9"/>
  <c r="G9"/>
  <c r="S9" s="1"/>
  <c r="U9" s="1"/>
  <c r="F9"/>
  <c r="E9"/>
  <c r="D9"/>
  <c r="C9"/>
  <c r="H8"/>
  <c r="G8"/>
  <c r="S8" s="1"/>
  <c r="U8" s="1"/>
  <c r="F8"/>
  <c r="E8"/>
  <c r="D8"/>
  <c r="C8"/>
  <c r="U3"/>
  <c r="U2"/>
  <c r="S17" l="1"/>
  <c r="U17" s="1"/>
  <c r="H17"/>
  <c r="S23"/>
  <c r="U23" s="1"/>
  <c r="H23"/>
  <c r="S24"/>
  <c r="U24" s="1"/>
  <c r="H24"/>
  <c r="U45"/>
  <c r="V45"/>
  <c r="U29"/>
  <c r="V29"/>
  <c r="G43"/>
  <c r="S43" s="1"/>
  <c r="E43"/>
  <c r="C43"/>
  <c r="F43"/>
  <c r="D43"/>
  <c r="H43"/>
  <c r="U33"/>
  <c r="V33"/>
  <c r="V5"/>
  <c r="X5" s="1"/>
  <c r="U5"/>
  <c r="V6"/>
  <c r="X6" s="1"/>
  <c r="U6"/>
  <c r="V39"/>
  <c r="X39" s="1"/>
  <c r="X2"/>
  <c r="V8"/>
  <c r="X8" s="1"/>
  <c r="V9"/>
  <c r="X9" s="1"/>
  <c r="V11"/>
  <c r="X11" s="1"/>
  <c r="V17"/>
  <c r="X17" s="1"/>
  <c r="V18"/>
  <c r="X18" s="1"/>
  <c r="V20"/>
  <c r="X20" s="1"/>
  <c r="V21"/>
  <c r="X21" s="1"/>
  <c r="V23"/>
  <c r="X23" s="1"/>
  <c r="V26"/>
  <c r="X26" s="1"/>
  <c r="X33"/>
  <c r="V34"/>
  <c r="X34" s="1"/>
  <c r="V36"/>
  <c r="X36" s="1"/>
  <c r="V37"/>
  <c r="X37" s="1"/>
  <c r="V42"/>
  <c r="X42" s="1"/>
  <c r="V46"/>
  <c r="X46" s="1"/>
  <c r="X29"/>
  <c r="V14"/>
  <c r="X14" s="1"/>
  <c r="V3"/>
  <c r="X3" s="1"/>
  <c r="V15"/>
  <c r="X15" s="1"/>
  <c r="V24"/>
  <c r="X24" s="1"/>
  <c r="X45"/>
  <c r="V40"/>
  <c r="X40" s="1"/>
  <c r="C29"/>
  <c r="S27"/>
  <c r="U27" s="1"/>
  <c r="U43" l="1"/>
  <c r="V43"/>
  <c r="X43" s="1"/>
  <c r="V27"/>
  <c r="X27" s="1"/>
  <c r="F30"/>
  <c r="D30"/>
  <c r="G30"/>
  <c r="S30" s="1"/>
  <c r="E30"/>
  <c r="C30"/>
  <c r="U30" l="1"/>
  <c r="V30"/>
  <c r="X30" s="1"/>
</calcChain>
</file>

<file path=xl/sharedStrings.xml><?xml version="1.0" encoding="utf-8"?>
<sst xmlns="http://schemas.openxmlformats.org/spreadsheetml/2006/main" count="92" uniqueCount="58">
  <si>
    <t>Annað foreldri í námi</t>
  </si>
  <si>
    <t>Tímagjald</t>
  </si>
  <si>
    <t>4 tímar</t>
  </si>
  <si>
    <t>5 tímar</t>
  </si>
  <si>
    <t>6 tímar</t>
  </si>
  <si>
    <t>7 tímar</t>
  </si>
  <si>
    <t>8 tímar</t>
  </si>
  <si>
    <t>9 tímar</t>
  </si>
  <si>
    <t>Gildistaka nýjustu gjaldskrár</t>
  </si>
  <si>
    <t>Forgangshópur</t>
  </si>
  <si>
    <t>ath</t>
  </si>
  <si>
    <t>Ekki innheimt fyrir morgunverð.</t>
  </si>
  <si>
    <t>100% afsl. fyrir fjórða barn.</t>
  </si>
  <si>
    <r>
      <t xml:space="preserve">Sveitafélagið Árborg </t>
    </r>
    <r>
      <rPr>
        <sz val="10"/>
        <rFont val="Arial"/>
        <family val="2"/>
      </rPr>
      <t>almennt gjald</t>
    </r>
  </si>
  <si>
    <r>
      <t xml:space="preserve">Ísafjarðarbær </t>
    </r>
    <r>
      <rPr>
        <sz val="10"/>
        <rFont val="Arial"/>
        <family val="2"/>
      </rPr>
      <t>almennt gjald</t>
    </r>
  </si>
  <si>
    <t>8 tímar m. fæði í feb 2010</t>
  </si>
  <si>
    <t>9 tímar m. fæði feb 2010</t>
  </si>
  <si>
    <t>8 tímar m. fæði í jan 2011</t>
  </si>
  <si>
    <t>-</t>
  </si>
  <si>
    <t xml:space="preserve">Fyrir hvert barn umfram eitt er veittur 50% afsláttur </t>
  </si>
  <si>
    <t>Fyrsti hálftíminn eftir 8 tímana kostar 3.500/1.575kr. og 1/2klst eftir það 7.000/2.902kr.</t>
  </si>
  <si>
    <t>Hálftímin eftir 8 tímana kostar 3.200 kr.</t>
  </si>
  <si>
    <t>Fyrsti hálftíminn eftir 8 tímana kostar 3.500kr. og 1/2klst eftir það 7.000 kr.</t>
  </si>
  <si>
    <t xml:space="preserve">5 ára börn fá vistun frá kl. 8-12 gjaldfrjálst. </t>
  </si>
  <si>
    <t xml:space="preserve"> Tímagjald kl. 16-17 er 3.900,-</t>
  </si>
  <si>
    <r>
      <t xml:space="preserve">Mosfellsbær </t>
    </r>
    <r>
      <rPr>
        <sz val="10"/>
        <rFont val="Arial"/>
        <family val="2"/>
      </rPr>
      <t>almennt gjald</t>
    </r>
  </si>
  <si>
    <r>
      <t xml:space="preserve">Akraneskaupstaður </t>
    </r>
    <r>
      <rPr>
        <sz val="10"/>
        <rFont val="Arial"/>
        <family val="2"/>
      </rPr>
      <t>almennt gjald</t>
    </r>
  </si>
  <si>
    <r>
      <t xml:space="preserve">Seltjarnarneskaupstaður </t>
    </r>
    <r>
      <rPr>
        <sz val="10"/>
        <rFont val="Arial"/>
        <family val="2"/>
      </rPr>
      <t>almennt gjald</t>
    </r>
  </si>
  <si>
    <r>
      <t xml:space="preserve">Vestmannaeyjabær </t>
    </r>
    <r>
      <rPr>
        <sz val="10"/>
        <rFont val="Arial"/>
        <family val="2"/>
      </rPr>
      <t>almennt gjald</t>
    </r>
  </si>
  <si>
    <t>Leikskólagjöld Janúar 2011</t>
  </si>
  <si>
    <r>
      <t xml:space="preserve">Kópavogskaupstaður </t>
    </r>
    <r>
      <rPr>
        <sz val="10"/>
        <color theme="1"/>
        <rFont val="Arial"/>
        <family val="2"/>
      </rPr>
      <t>almennt gjald</t>
    </r>
  </si>
  <si>
    <r>
      <t xml:space="preserve">Hafnarfjarðarkaupstaður </t>
    </r>
    <r>
      <rPr>
        <sz val="10"/>
        <color theme="1"/>
        <rFont val="Arial"/>
        <family val="2"/>
      </rPr>
      <t>almennt gjald</t>
    </r>
  </si>
  <si>
    <r>
      <t xml:space="preserve">Akureyrarkaupstaður </t>
    </r>
    <r>
      <rPr>
        <sz val="10"/>
        <color theme="1"/>
        <rFont val="Arial"/>
        <family val="2"/>
      </rPr>
      <t>almennt gjald</t>
    </r>
  </si>
  <si>
    <r>
      <t xml:space="preserve">Reykjanesbær </t>
    </r>
    <r>
      <rPr>
        <sz val="10"/>
        <color theme="1"/>
        <rFont val="Arial"/>
        <family val="2"/>
      </rPr>
      <t>almennt gjald</t>
    </r>
  </si>
  <si>
    <r>
      <t xml:space="preserve">Garðabær </t>
    </r>
    <r>
      <rPr>
        <sz val="10"/>
        <color theme="1"/>
        <rFont val="Arial"/>
        <family val="2"/>
      </rPr>
      <t>almennt gjald</t>
    </r>
  </si>
  <si>
    <t>Korterið eftir 8 tímana kostar 1.252/784 kr.</t>
  </si>
  <si>
    <r>
      <t xml:space="preserve">Sveitafélagið Skagafjörður </t>
    </r>
    <r>
      <rPr>
        <sz val="10"/>
        <rFont val="Arial"/>
        <family val="2"/>
      </rPr>
      <t>almennt gjald</t>
    </r>
  </si>
  <si>
    <r>
      <t xml:space="preserve">Fjarðabyggð </t>
    </r>
    <r>
      <rPr>
        <sz val="10"/>
        <rFont val="Arial"/>
        <family val="2"/>
      </rPr>
      <t>almennt gjald</t>
    </r>
  </si>
  <si>
    <r>
      <t xml:space="preserve">Fljótsdalshérað </t>
    </r>
    <r>
      <rPr>
        <sz val="10"/>
        <rFont val="Arial"/>
        <family val="2"/>
      </rPr>
      <t>almennt gjald</t>
    </r>
  </si>
  <si>
    <t>9 tímar m. fæði jan 2011</t>
  </si>
  <si>
    <t>Breyting frá feb ´10 til jan ´11</t>
  </si>
  <si>
    <t>fæði 2010
hádegi</t>
  </si>
  <si>
    <t>Matargjald eftir 5 tíma</t>
  </si>
  <si>
    <t>Systkina-afsl. 2011
með öðru barni</t>
  </si>
  <si>
    <t>Systkina-afsl. 2011
með þriðja barni</t>
  </si>
  <si>
    <t>Ekki innheimt fyrir morgunv./síðdegishr.</t>
  </si>
  <si>
    <t>Systkina-afsl. 2010
með öðru barni</t>
  </si>
  <si>
    <t>Systkina-afsl. 2010
með þriðja barni</t>
  </si>
  <si>
    <t>Gjaldskrá 5 ára barna fellur niður 1.09.11, einnig búið að taka út hópinn  annað foreldrið í námi</t>
  </si>
  <si>
    <t>01.01.11  fara fríu stundirnar fyrir 5 ára í 6 niður í 4 og frá 01.09.11 fellur hann niður</t>
  </si>
  <si>
    <t xml:space="preserve">Afsláttur f.forgangshóp aðeins veittur af 8 tímum eða fleiri. </t>
  </si>
  <si>
    <t>5 ára börn fá vistun frítt í 3 stundir, voru áður 8</t>
  </si>
  <si>
    <r>
      <t xml:space="preserve">Reykjavíkurborg </t>
    </r>
    <r>
      <rPr>
        <sz val="10"/>
        <color theme="1"/>
        <rFont val="Arial"/>
        <family val="2"/>
      </rPr>
      <t>almennt gjald</t>
    </r>
  </si>
  <si>
    <t>Vegna matarfélags er Leikskólin Brúarási ekki tekinn með. 9 tímin kostar 9000 kr.</t>
  </si>
  <si>
    <t>Breyting frá feb ´10 til jan ´11 Hádegismatur</t>
  </si>
  <si>
    <t>Hressing 2011 morgun/síðd.</t>
  </si>
  <si>
    <t>Fæði 2011 hádegi</t>
  </si>
  <si>
    <t>hressing  2010 morgun/síðd.</t>
  </si>
</sst>
</file>

<file path=xl/styles.xml><?xml version="1.0" encoding="utf-8"?>
<styleSheet xmlns="http://schemas.openxmlformats.org/spreadsheetml/2006/main">
  <numFmts count="2">
    <numFmt numFmtId="164" formatCode="#,##0\ _k_r_."/>
    <numFmt numFmtId="165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Fill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/>
    <xf numFmtId="0" fontId="3" fillId="0" borderId="10" xfId="0" applyFont="1" applyFill="1" applyBorder="1"/>
    <xf numFmtId="164" fontId="2" fillId="0" borderId="30" xfId="0" applyNumberFormat="1" applyFont="1" applyFill="1" applyBorder="1"/>
    <xf numFmtId="164" fontId="0" fillId="0" borderId="23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4" fontId="5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0" fontId="0" fillId="0" borderId="0" xfId="0" applyNumberFormat="1" applyFill="1" applyBorder="1"/>
    <xf numFmtId="0" fontId="6" fillId="0" borderId="0" xfId="0" applyFont="1" applyFill="1"/>
    <xf numFmtId="0" fontId="6" fillId="0" borderId="0" xfId="0" applyFont="1" applyFill="1" applyBorder="1"/>
    <xf numFmtId="164" fontId="7" fillId="0" borderId="11" xfId="0" applyNumberFormat="1" applyFont="1" applyFill="1" applyBorder="1"/>
    <xf numFmtId="164" fontId="5" fillId="0" borderId="11" xfId="0" applyNumberFormat="1" applyFont="1" applyFill="1" applyBorder="1"/>
    <xf numFmtId="3" fontId="6" fillId="0" borderId="12" xfId="0" applyNumberFormat="1" applyFont="1" applyFill="1" applyBorder="1" applyAlignment="1">
      <alignment horizontal="center"/>
    </xf>
    <xf numFmtId="164" fontId="5" fillId="0" borderId="21" xfId="0" applyNumberFormat="1" applyFont="1" applyFill="1" applyBorder="1"/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/>
    <xf numFmtId="165" fontId="6" fillId="0" borderId="0" xfId="0" applyNumberFormat="1" applyFont="1" applyFill="1" applyBorder="1"/>
    <xf numFmtId="164" fontId="6" fillId="0" borderId="0" xfId="0" applyNumberFormat="1" applyFont="1" applyFill="1" applyBorder="1" applyAlignment="1"/>
    <xf numFmtId="3" fontId="6" fillId="0" borderId="25" xfId="0" applyNumberFormat="1" applyFont="1" applyFill="1" applyBorder="1" applyAlignment="1">
      <alignment horizontal="center"/>
    </xf>
    <xf numFmtId="3" fontId="6" fillId="0" borderId="26" xfId="0" applyNumberFormat="1" applyFont="1" applyFill="1" applyBorder="1"/>
    <xf numFmtId="3" fontId="6" fillId="0" borderId="38" xfId="0" applyNumberFormat="1" applyFont="1" applyFill="1" applyBorder="1" applyAlignment="1">
      <alignment horizontal="center"/>
    </xf>
    <xf numFmtId="3" fontId="6" fillId="0" borderId="42" xfId="0" applyNumberFormat="1" applyFont="1" applyFill="1" applyBorder="1"/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/>
    <xf numFmtId="3" fontId="5" fillId="0" borderId="25" xfId="0" applyNumberFormat="1" applyFont="1" applyFill="1" applyBorder="1" applyAlignment="1">
      <alignment horizontal="center"/>
    </xf>
    <xf numFmtId="3" fontId="5" fillId="0" borderId="26" xfId="0" applyNumberFormat="1" applyFont="1" applyFill="1" applyBorder="1"/>
    <xf numFmtId="3" fontId="6" fillId="0" borderId="22" xfId="0" applyNumberFormat="1" applyFont="1" applyFill="1" applyBorder="1" applyAlignment="1">
      <alignment horizontal="center"/>
    </xf>
    <xf numFmtId="164" fontId="5" fillId="0" borderId="51" xfId="0" applyNumberFormat="1" applyFont="1" applyFill="1" applyBorder="1"/>
    <xf numFmtId="3" fontId="6" fillId="0" borderId="35" xfId="0" applyNumberFormat="1" applyFont="1" applyFill="1" applyBorder="1"/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2" fillId="0" borderId="43" xfId="0" applyFont="1" applyFill="1" applyBorder="1"/>
    <xf numFmtId="3" fontId="6" fillId="0" borderId="34" xfId="0" applyNumberFormat="1" applyFont="1" applyFill="1" applyBorder="1" applyAlignment="1">
      <alignment horizontal="center"/>
    </xf>
    <xf numFmtId="9" fontId="6" fillId="0" borderId="35" xfId="0" applyNumberFormat="1" applyFont="1" applyFill="1" applyBorder="1"/>
    <xf numFmtId="164" fontId="5" fillId="0" borderId="30" xfId="0" applyNumberFormat="1" applyFont="1" applyFill="1" applyBorder="1"/>
    <xf numFmtId="3" fontId="6" fillId="0" borderId="33" xfId="0" applyNumberFormat="1" applyFont="1" applyFill="1" applyBorder="1"/>
    <xf numFmtId="0" fontId="8" fillId="0" borderId="2" xfId="0" applyFont="1" applyFill="1" applyBorder="1"/>
    <xf numFmtId="164" fontId="9" fillId="0" borderId="3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8" fillId="0" borderId="10" xfId="0" applyFont="1" applyFill="1" applyBorder="1"/>
    <xf numFmtId="164" fontId="7" fillId="0" borderId="21" xfId="0" applyNumberFormat="1" applyFont="1" applyFill="1" applyBorder="1"/>
    <xf numFmtId="164" fontId="11" fillId="0" borderId="30" xfId="0" applyNumberFormat="1" applyFont="1" applyFill="1" applyBorder="1"/>
    <xf numFmtId="164" fontId="7" fillId="0" borderId="30" xfId="0" applyNumberFormat="1" applyFont="1" applyFill="1" applyBorder="1"/>
    <xf numFmtId="3" fontId="11" fillId="0" borderId="40" xfId="0" applyNumberFormat="1" applyFont="1" applyFill="1" applyBorder="1" applyAlignment="1">
      <alignment horizontal="center"/>
    </xf>
    <xf numFmtId="3" fontId="6" fillId="0" borderId="24" xfId="0" applyNumberFormat="1" applyFont="1" applyFill="1" applyBorder="1"/>
    <xf numFmtId="0" fontId="2" fillId="0" borderId="4" xfId="0" applyFont="1" applyFill="1" applyBorder="1"/>
    <xf numFmtId="0" fontId="3" fillId="0" borderId="19" xfId="0" applyFont="1" applyFill="1" applyBorder="1"/>
    <xf numFmtId="164" fontId="2" fillId="0" borderId="29" xfId="0" applyNumberFormat="1" applyFont="1" applyFill="1" applyBorder="1"/>
    <xf numFmtId="164" fontId="9" fillId="2" borderId="9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7" fillId="2" borderId="10" xfId="0" applyNumberFormat="1" applyFont="1" applyFill="1" applyBorder="1"/>
    <xf numFmtId="164" fontId="7" fillId="2" borderId="18" xfId="0" applyNumberFormat="1" applyFont="1" applyFill="1" applyBorder="1"/>
    <xf numFmtId="164" fontId="7" fillId="2" borderId="29" xfId="0" applyNumberFormat="1" applyFont="1" applyFill="1" applyBorder="1"/>
    <xf numFmtId="164" fontId="7" fillId="2" borderId="20" xfId="0" applyNumberFormat="1" applyFont="1" applyFill="1" applyBorder="1"/>
    <xf numFmtId="164" fontId="5" fillId="2" borderId="10" xfId="0" applyNumberFormat="1" applyFont="1" applyFill="1" applyBorder="1"/>
    <xf numFmtId="164" fontId="5" fillId="2" borderId="20" xfId="0" applyNumberFormat="1" applyFont="1" applyFill="1" applyBorder="1"/>
    <xf numFmtId="164" fontId="5" fillId="2" borderId="29" xfId="0" applyNumberFormat="1" applyFont="1" applyFill="1" applyBorder="1"/>
    <xf numFmtId="164" fontId="5" fillId="2" borderId="18" xfId="0" applyNumberFormat="1" applyFont="1" applyFill="1" applyBorder="1"/>
    <xf numFmtId="165" fontId="5" fillId="2" borderId="10" xfId="0" applyNumberFormat="1" applyFont="1" applyFill="1" applyBorder="1" applyAlignment="1">
      <alignment horizontal="center"/>
    </xf>
    <xf numFmtId="165" fontId="5" fillId="2" borderId="20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4" fontId="7" fillId="3" borderId="18" xfId="0" applyNumberFormat="1" applyFont="1" applyFill="1" applyBorder="1"/>
    <xf numFmtId="164" fontId="7" fillId="3" borderId="37" xfId="0" applyNumberFormat="1" applyFont="1" applyFill="1" applyBorder="1"/>
    <xf numFmtId="164" fontId="7" fillId="3" borderId="28" xfId="0" applyNumberFormat="1" applyFont="1" applyFill="1" applyBorder="1"/>
    <xf numFmtId="164" fontId="5" fillId="3" borderId="17" xfId="0" applyNumberFormat="1" applyFont="1" applyFill="1" applyBorder="1"/>
    <xf numFmtId="164" fontId="5" fillId="3" borderId="19" xfId="0" applyNumberFormat="1" applyFont="1" applyFill="1" applyBorder="1"/>
    <xf numFmtId="164" fontId="5" fillId="3" borderId="27" xfId="0" applyNumberFormat="1" applyFont="1" applyFill="1" applyBorder="1"/>
    <xf numFmtId="164" fontId="5" fillId="3" borderId="20" xfId="0" applyNumberFormat="1" applyFont="1" applyFill="1" applyBorder="1"/>
    <xf numFmtId="164" fontId="5" fillId="3" borderId="36" xfId="0" applyNumberFormat="1" applyFont="1" applyFill="1" applyBorder="1"/>
    <xf numFmtId="164" fontId="5" fillId="3" borderId="29" xfId="0" applyNumberFormat="1" applyFont="1" applyFill="1" applyBorder="1"/>
    <xf numFmtId="164" fontId="5" fillId="3" borderId="18" xfId="0" applyNumberFormat="1" applyFont="1" applyFill="1" applyBorder="1"/>
    <xf numFmtId="164" fontId="5" fillId="3" borderId="28" xfId="0" applyNumberFormat="1" applyFont="1" applyFill="1" applyBorder="1"/>
    <xf numFmtId="164" fontId="5" fillId="3" borderId="37" xfId="0" applyNumberFormat="1" applyFont="1" applyFill="1" applyBorder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/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/>
    <xf numFmtId="3" fontId="2" fillId="0" borderId="34" xfId="0" applyNumberFormat="1" applyFont="1" applyFill="1" applyBorder="1" applyAlignment="1">
      <alignment horizontal="center"/>
    </xf>
    <xf numFmtId="3" fontId="6" fillId="0" borderId="39" xfId="0" applyNumberFormat="1" applyFont="1" applyFill="1" applyBorder="1"/>
    <xf numFmtId="0" fontId="10" fillId="4" borderId="7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9" fontId="11" fillId="4" borderId="34" xfId="0" applyNumberFormat="1" applyFont="1" applyFill="1" applyBorder="1" applyAlignment="1">
      <alignment horizontal="center"/>
    </xf>
    <xf numFmtId="9" fontId="2" fillId="4" borderId="34" xfId="0" applyNumberFormat="1" applyFont="1" applyFill="1" applyBorder="1" applyAlignment="1">
      <alignment horizontal="center"/>
    </xf>
    <xf numFmtId="9" fontId="11" fillId="4" borderId="35" xfId="0" applyNumberFormat="1" applyFont="1" applyFill="1" applyBorder="1" applyAlignment="1">
      <alignment horizontal="center"/>
    </xf>
    <xf numFmtId="9" fontId="2" fillId="4" borderId="35" xfId="0" applyNumberFormat="1" applyFont="1" applyFill="1" applyBorder="1" applyAlignment="1">
      <alignment horizontal="center"/>
    </xf>
    <xf numFmtId="9" fontId="11" fillId="4" borderId="30" xfId="0" applyNumberFormat="1" applyFont="1" applyFill="1" applyBorder="1" applyAlignment="1">
      <alignment horizontal="left"/>
    </xf>
    <xf numFmtId="9" fontId="11" fillId="4" borderId="29" xfId="0" applyNumberFormat="1" applyFont="1" applyFill="1" applyBorder="1" applyAlignment="1">
      <alignment horizontal="center"/>
    </xf>
    <xf numFmtId="9" fontId="2" fillId="4" borderId="29" xfId="0" applyNumberFormat="1" applyFont="1" applyFill="1" applyBorder="1" applyAlignment="1">
      <alignment horizontal="center"/>
    </xf>
    <xf numFmtId="9" fontId="2" fillId="4" borderId="25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9" fontId="5" fillId="4" borderId="15" xfId="0" applyNumberFormat="1" applyFont="1" applyFill="1" applyBorder="1" applyAlignment="1">
      <alignment horizontal="center"/>
    </xf>
    <xf numFmtId="9" fontId="5" fillId="4" borderId="16" xfId="0" applyNumberFormat="1" applyFont="1" applyFill="1" applyBorder="1" applyAlignment="1">
      <alignment horizontal="center"/>
    </xf>
    <xf numFmtId="9" fontId="5" fillId="4" borderId="25" xfId="0" applyNumberFormat="1" applyFont="1" applyFill="1" applyBorder="1" applyAlignment="1">
      <alignment horizontal="center"/>
    </xf>
    <xf numFmtId="9" fontId="5" fillId="4" borderId="26" xfId="0" applyNumberFormat="1" applyFont="1" applyFill="1" applyBorder="1" applyAlignment="1">
      <alignment horizontal="center"/>
    </xf>
    <xf numFmtId="9" fontId="2" fillId="4" borderId="35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3" fillId="0" borderId="16" xfId="0" applyNumberFormat="1" applyFont="1" applyFill="1" applyBorder="1"/>
    <xf numFmtId="9" fontId="15" fillId="4" borderId="15" xfId="0" applyNumberFormat="1" applyFont="1" applyFill="1" applyBorder="1" applyAlignment="1">
      <alignment horizontal="center"/>
    </xf>
    <xf numFmtId="9" fontId="13" fillId="4" borderId="16" xfId="0" applyNumberFormat="1" applyFont="1" applyFill="1" applyBorder="1" applyAlignment="1">
      <alignment horizontal="center"/>
    </xf>
    <xf numFmtId="165" fontId="13" fillId="3" borderId="18" xfId="0" applyNumberFormat="1" applyFont="1" applyFill="1" applyBorder="1" applyAlignment="1">
      <alignment horizontal="center"/>
    </xf>
    <xf numFmtId="165" fontId="13" fillId="2" borderId="18" xfId="0" applyNumberFormat="1" applyFont="1" applyFill="1" applyBorder="1" applyAlignment="1">
      <alignment horizontal="center"/>
    </xf>
    <xf numFmtId="14" fontId="13" fillId="0" borderId="19" xfId="0" applyNumberFormat="1" applyFont="1" applyFill="1" applyBorder="1" applyAlignment="1">
      <alignment horizontal="center"/>
    </xf>
    <xf numFmtId="0" fontId="13" fillId="0" borderId="20" xfId="0" applyFont="1" applyFill="1" applyBorder="1"/>
    <xf numFmtId="9" fontId="13" fillId="4" borderId="25" xfId="0" applyNumberFormat="1" applyFont="1" applyFill="1" applyBorder="1" applyAlignment="1">
      <alignment horizontal="center"/>
    </xf>
    <xf numFmtId="9" fontId="13" fillId="4" borderId="26" xfId="0" applyNumberFormat="1" applyFont="1" applyFill="1" applyBorder="1" applyAlignment="1">
      <alignment horizontal="center"/>
    </xf>
    <xf numFmtId="165" fontId="13" fillId="2" borderId="28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9" xfId="0" applyFont="1" applyFill="1" applyBorder="1"/>
    <xf numFmtId="3" fontId="13" fillId="0" borderId="31" xfId="0" applyNumberFormat="1" applyFont="1" applyFill="1" applyBorder="1" applyAlignment="1">
      <alignment horizontal="center"/>
    </xf>
    <xf numFmtId="3" fontId="13" fillId="0" borderId="32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3" fontId="13" fillId="0" borderId="35" xfId="0" applyNumberFormat="1" applyFont="1" applyFill="1" applyBorder="1"/>
    <xf numFmtId="9" fontId="13" fillId="4" borderId="34" xfId="0" applyNumberFormat="1" applyFont="1" applyFill="1" applyBorder="1" applyAlignment="1">
      <alignment horizontal="center"/>
    </xf>
    <xf numFmtId="9" fontId="13" fillId="4" borderId="35" xfId="0" applyNumberFormat="1" applyFont="1" applyFill="1" applyBorder="1" applyAlignment="1">
      <alignment horizontal="center"/>
    </xf>
    <xf numFmtId="165" fontId="13" fillId="3" borderId="37" xfId="0" applyNumberFormat="1" applyFont="1" applyFill="1" applyBorder="1" applyAlignment="1">
      <alignment horizontal="center"/>
    </xf>
    <xf numFmtId="165" fontId="13" fillId="2" borderId="37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horizontal="right"/>
    </xf>
    <xf numFmtId="9" fontId="14" fillId="4" borderId="16" xfId="0" applyNumberFormat="1" applyFont="1" applyFill="1" applyBorder="1" applyAlignment="1">
      <alignment horizontal="center"/>
    </xf>
    <xf numFmtId="165" fontId="13" fillId="2" borderId="10" xfId="0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3" fillId="0" borderId="26" xfId="0" applyNumberFormat="1" applyFont="1" applyFill="1" applyBorder="1"/>
    <xf numFmtId="9" fontId="14" fillId="4" borderId="25" xfId="0" applyNumberFormat="1" applyFont="1" applyFill="1" applyBorder="1" applyAlignment="1">
      <alignment horizontal="center"/>
    </xf>
    <xf numFmtId="9" fontId="14" fillId="4" borderId="26" xfId="0" applyNumberFormat="1" applyFont="1" applyFill="1" applyBorder="1" applyAlignment="1">
      <alignment horizontal="center"/>
    </xf>
    <xf numFmtId="165" fontId="13" fillId="2" borderId="20" xfId="0" applyNumberFormat="1" applyFont="1" applyFill="1" applyBorder="1" applyAlignment="1">
      <alignment horizontal="center"/>
    </xf>
    <xf numFmtId="3" fontId="13" fillId="0" borderId="33" xfId="0" applyNumberFormat="1" applyFont="1" applyFill="1" applyBorder="1" applyAlignment="1">
      <alignment horizontal="center"/>
    </xf>
    <xf numFmtId="9" fontId="14" fillId="4" borderId="34" xfId="0" applyNumberFormat="1" applyFont="1" applyFill="1" applyBorder="1" applyAlignment="1">
      <alignment horizontal="center"/>
    </xf>
    <xf numFmtId="9" fontId="14" fillId="4" borderId="35" xfId="0" applyNumberFormat="1" applyFont="1" applyFill="1" applyBorder="1" applyAlignment="1">
      <alignment horizontal="center"/>
    </xf>
    <xf numFmtId="165" fontId="13" fillId="3" borderId="29" xfId="0" applyNumberFormat="1" applyFont="1" applyFill="1" applyBorder="1" applyAlignment="1">
      <alignment horizontal="center"/>
    </xf>
    <xf numFmtId="165" fontId="13" fillId="2" borderId="29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/>
    </xf>
    <xf numFmtId="9" fontId="13" fillId="4" borderId="15" xfId="0" applyNumberFormat="1" applyFont="1" applyFill="1" applyBorder="1" applyAlignment="1">
      <alignment horizontal="center"/>
    </xf>
    <xf numFmtId="9" fontId="14" fillId="4" borderId="15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/>
    </xf>
    <xf numFmtId="3" fontId="13" fillId="0" borderId="40" xfId="0" applyNumberFormat="1" applyFont="1" applyFill="1" applyBorder="1" applyAlignment="1">
      <alignment horizontal="center"/>
    </xf>
    <xf numFmtId="3" fontId="13" fillId="0" borderId="41" xfId="0" applyNumberFormat="1" applyFont="1" applyFill="1" applyBorder="1"/>
    <xf numFmtId="3" fontId="13" fillId="0" borderId="38" xfId="0" applyNumberFormat="1" applyFont="1" applyFill="1" applyBorder="1" applyAlignment="1">
      <alignment horizontal="center"/>
    </xf>
    <xf numFmtId="3" fontId="13" fillId="0" borderId="46" xfId="0" applyNumberFormat="1" applyFont="1" applyFill="1" applyBorder="1" applyAlignment="1">
      <alignment horizontal="center"/>
    </xf>
    <xf numFmtId="3" fontId="13" fillId="0" borderId="42" xfId="0" applyNumberFormat="1" applyFont="1" applyFill="1" applyBorder="1" applyAlignment="1">
      <alignment horizontal="center"/>
    </xf>
    <xf numFmtId="3" fontId="13" fillId="0" borderId="39" xfId="0" applyNumberFormat="1" applyFont="1" applyFill="1" applyBorder="1"/>
    <xf numFmtId="9" fontId="13" fillId="4" borderId="12" xfId="0" applyNumberFormat="1" applyFont="1" applyFill="1" applyBorder="1" applyAlignment="1">
      <alignment horizontal="center"/>
    </xf>
    <xf numFmtId="9" fontId="13" fillId="4" borderId="22" xfId="0" applyNumberFormat="1" applyFont="1" applyFill="1" applyBorder="1" applyAlignment="1">
      <alignment horizontal="center"/>
    </xf>
    <xf numFmtId="3" fontId="13" fillId="0" borderId="52" xfId="0" applyNumberFormat="1" applyFont="1" applyFill="1" applyBorder="1" applyAlignment="1">
      <alignment horizontal="center"/>
    </xf>
    <xf numFmtId="3" fontId="13" fillId="0" borderId="48" xfId="0" applyNumberFormat="1" applyFont="1" applyFill="1" applyBorder="1" applyAlignment="1">
      <alignment horizontal="center"/>
    </xf>
    <xf numFmtId="3" fontId="13" fillId="0" borderId="49" xfId="0" applyNumberFormat="1" applyFont="1" applyFill="1" applyBorder="1" applyAlignment="1">
      <alignment horizontal="center"/>
    </xf>
    <xf numFmtId="0" fontId="14" fillId="4" borderId="29" xfId="0" applyFont="1" applyFill="1" applyBorder="1"/>
    <xf numFmtId="164" fontId="13" fillId="3" borderId="35" xfId="0" applyNumberFormat="1" applyFont="1" applyFill="1" applyBorder="1" applyAlignment="1"/>
    <xf numFmtId="164" fontId="13" fillId="3" borderId="30" xfId="0" applyNumberFormat="1" applyFont="1" applyFill="1" applyBorder="1" applyAlignment="1"/>
    <xf numFmtId="9" fontId="15" fillId="4" borderId="16" xfId="0" applyNumberFormat="1" applyFont="1" applyFill="1" applyBorder="1" applyAlignment="1">
      <alignment horizontal="center"/>
    </xf>
    <xf numFmtId="3" fontId="11" fillId="0" borderId="41" xfId="0" applyNumberFormat="1" applyFont="1" applyFill="1" applyBorder="1" applyAlignment="1">
      <alignment horizontal="right"/>
    </xf>
    <xf numFmtId="9" fontId="13" fillId="4" borderId="40" xfId="0" applyNumberFormat="1" applyFont="1" applyFill="1" applyBorder="1" applyAlignment="1">
      <alignment horizontal="center"/>
    </xf>
    <xf numFmtId="9" fontId="14" fillId="4" borderId="40" xfId="0" applyNumberFormat="1" applyFont="1" applyFill="1" applyBorder="1" applyAlignment="1">
      <alignment horizontal="center"/>
    </xf>
    <xf numFmtId="9" fontId="13" fillId="4" borderId="41" xfId="0" applyNumberFormat="1" applyFont="1" applyFill="1" applyBorder="1" applyAlignment="1">
      <alignment horizontal="center"/>
    </xf>
    <xf numFmtId="9" fontId="14" fillId="4" borderId="41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38" xfId="0" applyNumberFormat="1" applyFont="1" applyFill="1" applyBorder="1" applyAlignment="1">
      <alignment horizontal="center"/>
    </xf>
    <xf numFmtId="3" fontId="14" fillId="0" borderId="42" xfId="0" applyNumberFormat="1" applyFont="1" applyFill="1" applyBorder="1"/>
    <xf numFmtId="9" fontId="14" fillId="4" borderId="38" xfId="0" applyNumberFormat="1" applyFont="1" applyFill="1" applyBorder="1" applyAlignment="1">
      <alignment horizontal="center"/>
    </xf>
    <xf numFmtId="9" fontId="15" fillId="4" borderId="39" xfId="0" applyNumberFormat="1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5" fontId="14" fillId="2" borderId="10" xfId="0" applyNumberFormat="1" applyFont="1" applyFill="1" applyBorder="1" applyAlignment="1">
      <alignment horizontal="center"/>
    </xf>
    <xf numFmtId="14" fontId="14" fillId="0" borderId="19" xfId="0" applyNumberFormat="1" applyFont="1" applyFill="1" applyBorder="1" applyAlignment="1">
      <alignment horizontal="center"/>
    </xf>
    <xf numFmtId="0" fontId="14" fillId="0" borderId="20" xfId="0" applyFont="1" applyFill="1" applyBorder="1"/>
    <xf numFmtId="3" fontId="14" fillId="0" borderId="25" xfId="0" applyNumberFormat="1" applyFont="1" applyFill="1" applyBorder="1" applyAlignment="1">
      <alignment horizontal="center"/>
    </xf>
    <xf numFmtId="3" fontId="14" fillId="0" borderId="24" xfId="0" applyNumberFormat="1" applyFont="1" applyFill="1" applyBorder="1"/>
    <xf numFmtId="0" fontId="14" fillId="4" borderId="26" xfId="0" applyFont="1" applyFill="1" applyBorder="1"/>
    <xf numFmtId="165" fontId="14" fillId="2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9" xfId="0" applyFont="1" applyFill="1" applyBorder="1"/>
    <xf numFmtId="3" fontId="14" fillId="0" borderId="31" xfId="0" applyNumberFormat="1" applyFont="1" applyFill="1" applyBorder="1" applyAlignment="1">
      <alignment horizontal="center"/>
    </xf>
    <xf numFmtId="3" fontId="14" fillId="0" borderId="32" xfId="0" applyNumberFormat="1" applyFont="1" applyFill="1" applyBorder="1" applyAlignment="1">
      <alignment horizontal="center"/>
    </xf>
    <xf numFmtId="3" fontId="14" fillId="0" borderId="33" xfId="0" applyNumberFormat="1" applyFont="1" applyFill="1" applyBorder="1" applyAlignment="1">
      <alignment horizontal="center"/>
    </xf>
    <xf numFmtId="3" fontId="14" fillId="0" borderId="34" xfId="0" applyNumberFormat="1" applyFont="1" applyFill="1" applyBorder="1" applyAlignment="1">
      <alignment horizontal="center"/>
    </xf>
    <xf numFmtId="3" fontId="14" fillId="0" borderId="33" xfId="0" applyNumberFormat="1" applyFont="1" applyFill="1" applyBorder="1"/>
    <xf numFmtId="165" fontId="14" fillId="3" borderId="29" xfId="0" applyNumberFormat="1" applyFont="1" applyFill="1" applyBorder="1" applyAlignment="1">
      <alignment horizontal="center"/>
    </xf>
    <xf numFmtId="165" fontId="14" fillId="2" borderId="29" xfId="0" applyNumberFormat="1" applyFont="1" applyFill="1" applyBorder="1" applyAlignment="1">
      <alignment horizontal="center"/>
    </xf>
    <xf numFmtId="14" fontId="14" fillId="0" borderId="29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center"/>
    </xf>
    <xf numFmtId="3" fontId="14" fillId="0" borderId="16" xfId="0" applyNumberFormat="1" applyFont="1" applyFill="1" applyBorder="1"/>
    <xf numFmtId="165" fontId="14" fillId="2" borderId="19" xfId="0" applyNumberFormat="1" applyFont="1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center"/>
    </xf>
    <xf numFmtId="3" fontId="14" fillId="0" borderId="23" xfId="0" applyNumberFormat="1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center"/>
    </xf>
    <xf numFmtId="3" fontId="14" fillId="0" borderId="26" xfId="0" applyNumberFormat="1" applyFont="1" applyFill="1" applyBorder="1"/>
    <xf numFmtId="3" fontId="14" fillId="0" borderId="35" xfId="0" applyNumberFormat="1" applyFont="1" applyFill="1" applyBorder="1"/>
    <xf numFmtId="0" fontId="14" fillId="0" borderId="29" xfId="0" applyFont="1" applyFill="1" applyBorder="1" applyAlignment="1">
      <alignment horizontal="center"/>
    </xf>
    <xf numFmtId="9" fontId="14" fillId="4" borderId="39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4" borderId="34" xfId="0" applyFont="1" applyFill="1" applyBorder="1"/>
    <xf numFmtId="0" fontId="14" fillId="4" borderId="37" xfId="0" applyFont="1" applyFill="1" applyBorder="1"/>
    <xf numFmtId="164" fontId="14" fillId="0" borderId="11" xfId="0" applyNumberFormat="1" applyFont="1" applyFill="1" applyBorder="1"/>
    <xf numFmtId="165" fontId="14" fillId="2" borderId="18" xfId="0" applyNumberFormat="1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3" fontId="14" fillId="0" borderId="43" xfId="0" applyNumberFormat="1" applyFont="1" applyFill="1" applyBorder="1" applyAlignment="1">
      <alignment horizontal="center"/>
    </xf>
    <xf numFmtId="3" fontId="14" fillId="0" borderId="44" xfId="0" applyNumberFormat="1" applyFont="1" applyFill="1" applyBorder="1" applyAlignment="1">
      <alignment horizontal="center"/>
    </xf>
    <xf numFmtId="3" fontId="14" fillId="0" borderId="45" xfId="0" applyNumberFormat="1" applyFont="1" applyFill="1" applyBorder="1" applyAlignment="1">
      <alignment horizontal="center"/>
    </xf>
    <xf numFmtId="9" fontId="14" fillId="0" borderId="35" xfId="0" applyNumberFormat="1" applyFont="1" applyFill="1" applyBorder="1"/>
    <xf numFmtId="3" fontId="14" fillId="3" borderId="37" xfId="0" applyNumberFormat="1" applyFont="1" applyFill="1" applyBorder="1"/>
    <xf numFmtId="3" fontId="14" fillId="2" borderId="29" xfId="0" applyNumberFormat="1" applyFont="1" applyFill="1" applyBorder="1"/>
    <xf numFmtId="3" fontId="14" fillId="0" borderId="46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 horizontal="center"/>
    </xf>
    <xf numFmtId="3" fontId="14" fillId="0" borderId="36" xfId="0" applyNumberFormat="1" applyFont="1" applyFill="1" applyBorder="1" applyAlignment="1">
      <alignment horizontal="center"/>
    </xf>
    <xf numFmtId="3" fontId="14" fillId="0" borderId="52" xfId="0" applyNumberFormat="1" applyFont="1" applyFill="1" applyBorder="1" applyAlignment="1">
      <alignment horizontal="center"/>
    </xf>
    <xf numFmtId="3" fontId="14" fillId="0" borderId="48" xfId="0" applyNumberFormat="1" applyFont="1" applyFill="1" applyBorder="1" applyAlignment="1">
      <alignment horizontal="center"/>
    </xf>
    <xf numFmtId="3" fontId="14" fillId="0" borderId="53" xfId="0" applyNumberFormat="1" applyFont="1" applyFill="1" applyBorder="1" applyAlignment="1">
      <alignment horizontal="center"/>
    </xf>
    <xf numFmtId="3" fontId="14" fillId="0" borderId="47" xfId="0" applyNumberFormat="1" applyFont="1" applyFill="1" applyBorder="1" applyAlignment="1">
      <alignment horizontal="center"/>
    </xf>
    <xf numFmtId="3" fontId="14" fillId="0" borderId="49" xfId="0" applyNumberFormat="1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165" fontId="14" fillId="2" borderId="28" xfId="0" applyNumberFormat="1" applyFont="1" applyFill="1" applyBorder="1" applyAlignment="1">
      <alignment horizontal="center"/>
    </xf>
    <xf numFmtId="3" fontId="2" fillId="0" borderId="31" xfId="0" applyNumberFormat="1" applyFont="1" applyFill="1" applyBorder="1"/>
    <xf numFmtId="165" fontId="14" fillId="2" borderId="37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left"/>
    </xf>
    <xf numFmtId="0" fontId="9" fillId="5" borderId="2" xfId="0" applyFont="1" applyFill="1" applyBorder="1" applyAlignment="1">
      <alignment horizontal="center" wrapText="1"/>
    </xf>
    <xf numFmtId="165" fontId="13" fillId="5" borderId="18" xfId="0" applyNumberFormat="1" applyFont="1" applyFill="1" applyBorder="1" applyAlignment="1">
      <alignment horizontal="center"/>
    </xf>
    <xf numFmtId="165" fontId="13" fillId="5" borderId="37" xfId="0" applyNumberFormat="1" applyFont="1" applyFill="1" applyBorder="1" applyAlignment="1">
      <alignment horizontal="center"/>
    </xf>
    <xf numFmtId="165" fontId="13" fillId="5" borderId="29" xfId="0" applyNumberFormat="1" applyFont="1" applyFill="1" applyBorder="1" applyAlignment="1">
      <alignment horizontal="center"/>
    </xf>
    <xf numFmtId="165" fontId="14" fillId="5" borderId="2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2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9" sqref="P19"/>
    </sheetView>
  </sheetViews>
  <sheetFormatPr defaultRowHeight="15"/>
  <cols>
    <col min="1" max="1" width="44.5703125" style="4" bestFit="1" customWidth="1"/>
    <col min="2" max="2" width="11.28515625" style="4" customWidth="1"/>
    <col min="3" max="8" width="8" style="4" bestFit="1" customWidth="1"/>
    <col min="9" max="9" width="14.28515625" style="8" customWidth="1"/>
    <col min="10" max="10" width="9.5703125" style="4" customWidth="1"/>
    <col min="11" max="11" width="14.85546875" customWidth="1"/>
    <col min="12" max="12" width="8.5703125" customWidth="1"/>
    <col min="13" max="13" width="16.5703125" style="25" bestFit="1" customWidth="1"/>
    <col min="14" max="14" width="18.140625" style="25" customWidth="1"/>
    <col min="15" max="15" width="10.28515625" style="4" customWidth="1"/>
    <col min="16" max="16" width="10.5703125" customWidth="1"/>
    <col min="17" max="17" width="11" style="4" customWidth="1"/>
    <col min="18" max="18" width="12" customWidth="1"/>
    <col min="19" max="19" width="10.140625" style="7" bestFit="1" customWidth="1"/>
    <col min="20" max="20" width="10.5703125" style="9" customWidth="1"/>
    <col min="21" max="21" width="11.5703125" style="25" customWidth="1"/>
    <col min="22" max="22" width="10.5703125" style="4" customWidth="1"/>
    <col min="23" max="23" width="10.5703125" style="25" customWidth="1"/>
    <col min="24" max="24" width="11.7109375" style="25" customWidth="1"/>
    <col min="25" max="25" width="11.140625" style="4" customWidth="1"/>
    <col min="26" max="16384" width="9.140625" style="4"/>
  </cols>
  <sheetData>
    <row r="1" spans="1:25" s="62" customFormat="1" ht="54" customHeight="1" thickBot="1">
      <c r="A1" s="54" t="s">
        <v>29</v>
      </c>
      <c r="B1" s="55" t="s">
        <v>1</v>
      </c>
      <c r="C1" s="56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8" t="s">
        <v>7</v>
      </c>
      <c r="I1" s="59" t="s">
        <v>55</v>
      </c>
      <c r="J1" s="60" t="s">
        <v>56</v>
      </c>
      <c r="K1" s="98" t="s">
        <v>57</v>
      </c>
      <c r="L1" s="99" t="s">
        <v>41</v>
      </c>
      <c r="M1" s="250" t="s">
        <v>54</v>
      </c>
      <c r="N1" s="250" t="s">
        <v>54</v>
      </c>
      <c r="O1" s="106" t="s">
        <v>43</v>
      </c>
      <c r="P1" s="107" t="s">
        <v>46</v>
      </c>
      <c r="Q1" s="108" t="s">
        <v>44</v>
      </c>
      <c r="R1" s="109" t="s">
        <v>47</v>
      </c>
      <c r="S1" s="84" t="s">
        <v>17</v>
      </c>
      <c r="T1" s="84" t="s">
        <v>15</v>
      </c>
      <c r="U1" s="85" t="s">
        <v>40</v>
      </c>
      <c r="V1" s="72" t="s">
        <v>39</v>
      </c>
      <c r="W1" s="72" t="s">
        <v>16</v>
      </c>
      <c r="X1" s="73" t="s">
        <v>40</v>
      </c>
      <c r="Y1" s="61" t="s">
        <v>8</v>
      </c>
    </row>
    <row r="2" spans="1:25" s="62" customFormat="1" ht="15.75">
      <c r="A2" s="63" t="s">
        <v>52</v>
      </c>
      <c r="B2" s="27">
        <v>1901</v>
      </c>
      <c r="C2" s="124">
        <f>SUM(B2)*4</f>
        <v>7604</v>
      </c>
      <c r="D2" s="125">
        <f>SUM(B2)*5</f>
        <v>9505</v>
      </c>
      <c r="E2" s="125">
        <f>SUM(B2)*6</f>
        <v>11406</v>
      </c>
      <c r="F2" s="125">
        <f>SUM(B2)*7</f>
        <v>13307</v>
      </c>
      <c r="G2" s="125">
        <f>SUM(B2)*8</f>
        <v>15208</v>
      </c>
      <c r="H2" s="125">
        <v>25708</v>
      </c>
      <c r="I2" s="126">
        <v>1318</v>
      </c>
      <c r="J2" s="127">
        <v>3920</v>
      </c>
      <c r="K2" s="100">
        <v>1251</v>
      </c>
      <c r="L2" s="101">
        <v>3721</v>
      </c>
      <c r="M2" s="251">
        <f>(I2-K2)/K2</f>
        <v>5.3557154276578735E-2</v>
      </c>
      <c r="N2" s="251">
        <f>(J2-L2)/L2</f>
        <v>5.3480247245364147E-2</v>
      </c>
      <c r="O2" s="128">
        <v>0.75</v>
      </c>
      <c r="P2" s="128">
        <v>1</v>
      </c>
      <c r="Q2" s="129">
        <v>1</v>
      </c>
      <c r="R2" s="129">
        <v>1</v>
      </c>
      <c r="S2" s="86">
        <f>G2+(2*I2)+J2</f>
        <v>21764</v>
      </c>
      <c r="T2" s="86">
        <v>20655</v>
      </c>
      <c r="U2" s="130">
        <f>(S2-T2)/T2</f>
        <v>5.3691600096828856E-2</v>
      </c>
      <c r="V2" s="74">
        <f>S2-G2+H2</f>
        <v>32264</v>
      </c>
      <c r="W2" s="75">
        <v>31155</v>
      </c>
      <c r="X2" s="131">
        <f>(V2-W2)/W2</f>
        <v>3.5596212485957311E-2</v>
      </c>
      <c r="Y2" s="132">
        <v>40544</v>
      </c>
    </row>
    <row r="3" spans="1:25" s="62" customFormat="1">
      <c r="A3" s="133" t="s">
        <v>9</v>
      </c>
      <c r="B3" s="64">
        <v>788</v>
      </c>
      <c r="C3" s="124">
        <f>SUM(B3)*4</f>
        <v>3152</v>
      </c>
      <c r="D3" s="125">
        <f>SUM(B3)*5</f>
        <v>3940</v>
      </c>
      <c r="E3" s="125">
        <f>SUM(B3)*6</f>
        <v>4728</v>
      </c>
      <c r="F3" s="125">
        <f>SUM(B3)*7</f>
        <v>5516</v>
      </c>
      <c r="G3" s="125">
        <f>SUM(B3)*8</f>
        <v>6304</v>
      </c>
      <c r="H3" s="125">
        <v>10657</v>
      </c>
      <c r="I3" s="126">
        <v>1318</v>
      </c>
      <c r="J3" s="127">
        <v>3920</v>
      </c>
      <c r="K3" s="100">
        <v>1251</v>
      </c>
      <c r="L3" s="101">
        <v>3721</v>
      </c>
      <c r="M3" s="251">
        <f>(I3-K3)/K3</f>
        <v>5.3557154276578735E-2</v>
      </c>
      <c r="N3" s="251">
        <f>(J3-L3)/L3</f>
        <v>5.3480247245364147E-2</v>
      </c>
      <c r="O3" s="134"/>
      <c r="P3" s="134"/>
      <c r="Q3" s="135"/>
      <c r="R3" s="135"/>
      <c r="S3" s="86">
        <f>G3+(2*I3)+J3</f>
        <v>12860</v>
      </c>
      <c r="T3" s="86">
        <v>12207</v>
      </c>
      <c r="U3" s="130">
        <f t="shared" ref="U3" si="0">(S3-T3)/T3</f>
        <v>5.3493896944376181E-2</v>
      </c>
      <c r="V3" s="75">
        <f>S3-G3+H3</f>
        <v>17213</v>
      </c>
      <c r="W3" s="75">
        <v>16560</v>
      </c>
      <c r="X3" s="136">
        <f t="shared" ref="X3:X46" si="1">(V3-W3)/W3</f>
        <v>3.9432367149758452E-2</v>
      </c>
      <c r="Y3" s="137"/>
    </row>
    <row r="4" spans="1:25" s="62" customFormat="1" ht="15.75" thickBot="1">
      <c r="A4" s="138" t="s">
        <v>10</v>
      </c>
      <c r="B4" s="65" t="s">
        <v>20</v>
      </c>
      <c r="C4" s="139"/>
      <c r="D4" s="140"/>
      <c r="E4" s="140"/>
      <c r="F4" s="140"/>
      <c r="G4" s="140"/>
      <c r="H4" s="141"/>
      <c r="I4" s="142"/>
      <c r="J4" s="143"/>
      <c r="K4" s="102"/>
      <c r="L4" s="103"/>
      <c r="M4" s="252"/>
      <c r="N4" s="252"/>
      <c r="O4" s="144"/>
      <c r="P4" s="144"/>
      <c r="Q4" s="145"/>
      <c r="R4" s="145"/>
      <c r="S4" s="87"/>
      <c r="T4" s="87"/>
      <c r="U4" s="146"/>
      <c r="V4" s="76"/>
      <c r="W4" s="76"/>
      <c r="X4" s="147"/>
      <c r="Y4" s="148" t="s">
        <v>48</v>
      </c>
    </row>
    <row r="5" spans="1:25" s="62" customFormat="1" ht="15.75">
      <c r="A5" s="63" t="s">
        <v>30</v>
      </c>
      <c r="B5" s="27">
        <v>2275</v>
      </c>
      <c r="C5" s="124">
        <f>SUM(B5)*4</f>
        <v>9100</v>
      </c>
      <c r="D5" s="125">
        <f>SUM(B5)*5</f>
        <v>11375</v>
      </c>
      <c r="E5" s="125">
        <f>SUM(B5)*6</f>
        <v>13650</v>
      </c>
      <c r="F5" s="125">
        <f>SUM(B5)*7</f>
        <v>15925</v>
      </c>
      <c r="G5" s="125">
        <f>SUM(B5)*8</f>
        <v>18200</v>
      </c>
      <c r="H5" s="125">
        <v>28699</v>
      </c>
      <c r="I5" s="126">
        <v>1765</v>
      </c>
      <c r="J5" s="127">
        <v>5114</v>
      </c>
      <c r="K5" s="31">
        <v>1705</v>
      </c>
      <c r="L5" s="32">
        <v>4941</v>
      </c>
      <c r="M5" s="251">
        <f>(I5-K5)/K5</f>
        <v>3.519061583577713E-2</v>
      </c>
      <c r="N5" s="251">
        <f>(J5-L5)/L5</f>
        <v>3.5013155231734469E-2</v>
      </c>
      <c r="O5" s="128">
        <v>0.3</v>
      </c>
      <c r="P5" s="128">
        <v>0.35</v>
      </c>
      <c r="Q5" s="129">
        <v>0.75</v>
      </c>
      <c r="R5" s="149">
        <v>0.75</v>
      </c>
      <c r="S5" s="86">
        <f>G5+I5+J5</f>
        <v>25079</v>
      </c>
      <c r="T5" s="86">
        <v>21451</v>
      </c>
      <c r="U5" s="130">
        <f>(S5-T5)/T5</f>
        <v>0.16912964430562677</v>
      </c>
      <c r="V5" s="74">
        <f>S5-G5+H5</f>
        <v>35578</v>
      </c>
      <c r="W5" s="74">
        <v>27451</v>
      </c>
      <c r="X5" s="150">
        <f t="shared" si="1"/>
        <v>0.29605478853229389</v>
      </c>
      <c r="Y5" s="132">
        <v>40544</v>
      </c>
    </row>
    <row r="6" spans="1:25" s="62" customFormat="1">
      <c r="A6" s="133" t="s">
        <v>9</v>
      </c>
      <c r="B6" s="64">
        <v>1592</v>
      </c>
      <c r="C6" s="124">
        <f>SUM(B6)*4</f>
        <v>6368</v>
      </c>
      <c r="D6" s="125">
        <f>SUM(B6)*5</f>
        <v>7960</v>
      </c>
      <c r="E6" s="125">
        <f>SUM(B6)*6</f>
        <v>9552</v>
      </c>
      <c r="F6" s="125">
        <f>SUM(B6)*7</f>
        <v>11144</v>
      </c>
      <c r="G6" s="125">
        <f>SUM(B6)*8</f>
        <v>12736</v>
      </c>
      <c r="H6" s="125">
        <v>20089</v>
      </c>
      <c r="I6" s="151">
        <v>1765</v>
      </c>
      <c r="J6" s="152">
        <v>5114</v>
      </c>
      <c r="K6" s="35">
        <v>1705</v>
      </c>
      <c r="L6" s="36">
        <v>4941</v>
      </c>
      <c r="M6" s="251">
        <f>(I6-K6)/K6</f>
        <v>3.519061583577713E-2</v>
      </c>
      <c r="N6" s="251">
        <f>(J6-L6)/L6</f>
        <v>3.5013155231734469E-2</v>
      </c>
      <c r="O6" s="134"/>
      <c r="P6" s="153"/>
      <c r="Q6" s="135"/>
      <c r="R6" s="154"/>
      <c r="S6" s="88">
        <f>G6+I6+J6</f>
        <v>19615</v>
      </c>
      <c r="T6" s="88">
        <v>17009</v>
      </c>
      <c r="U6" s="130">
        <f>(S6-T6)/T6</f>
        <v>0.15321300487976952</v>
      </c>
      <c r="V6" s="77">
        <f>S6-G6+H6</f>
        <v>26968</v>
      </c>
      <c r="W6" s="77">
        <v>21209</v>
      </c>
      <c r="X6" s="155">
        <f t="shared" si="1"/>
        <v>0.27153566881984065</v>
      </c>
      <c r="Y6" s="137"/>
    </row>
    <row r="7" spans="1:25" s="62" customFormat="1" ht="15.75" thickBot="1">
      <c r="A7" s="138" t="s">
        <v>10</v>
      </c>
      <c r="B7" s="65" t="s">
        <v>22</v>
      </c>
      <c r="C7" s="139"/>
      <c r="D7" s="140"/>
      <c r="E7" s="140"/>
      <c r="F7" s="140"/>
      <c r="G7" s="140"/>
      <c r="H7" s="156"/>
      <c r="I7" s="249" t="s">
        <v>11</v>
      </c>
      <c r="J7" s="143"/>
      <c r="K7" s="104"/>
      <c r="L7" s="45"/>
      <c r="M7" s="253"/>
      <c r="N7" s="253"/>
      <c r="O7" s="144"/>
      <c r="P7" s="157"/>
      <c r="Q7" s="145"/>
      <c r="R7" s="158"/>
      <c r="S7" s="87"/>
      <c r="T7" s="87"/>
      <c r="U7" s="159"/>
      <c r="V7" s="76"/>
      <c r="W7" s="76"/>
      <c r="X7" s="160"/>
      <c r="Y7" s="161"/>
    </row>
    <row r="8" spans="1:25" s="62" customFormat="1" ht="15.75">
      <c r="A8" s="63" t="s">
        <v>31</v>
      </c>
      <c r="B8" s="27">
        <v>2450</v>
      </c>
      <c r="C8" s="124">
        <f>SUM(B8)*4</f>
        <v>9800</v>
      </c>
      <c r="D8" s="125">
        <f>SUM(B8)*5</f>
        <v>12250</v>
      </c>
      <c r="E8" s="125">
        <f>SUM(B8)*6</f>
        <v>14700</v>
      </c>
      <c r="F8" s="125">
        <f>SUM(B8)*7</f>
        <v>17150</v>
      </c>
      <c r="G8" s="125">
        <f>B8*8</f>
        <v>19600</v>
      </c>
      <c r="H8" s="162">
        <f>SUM(B8)*9</f>
        <v>22050</v>
      </c>
      <c r="I8" s="126">
        <v>1335</v>
      </c>
      <c r="J8" s="127">
        <v>3800</v>
      </c>
      <c r="K8" s="31">
        <v>1335</v>
      </c>
      <c r="L8" s="32">
        <v>3800</v>
      </c>
      <c r="M8" s="251">
        <f>(I8-K8)/K8</f>
        <v>0</v>
      </c>
      <c r="N8" s="251">
        <f>(J8-L8)/L8</f>
        <v>0</v>
      </c>
      <c r="O8" s="163">
        <v>0.3</v>
      </c>
      <c r="P8" s="164">
        <v>0.3</v>
      </c>
      <c r="Q8" s="129">
        <v>0.6</v>
      </c>
      <c r="R8" s="149">
        <v>0.6</v>
      </c>
      <c r="S8" s="86">
        <f>G8+(2*I8)+J8</f>
        <v>26070</v>
      </c>
      <c r="T8" s="86">
        <v>25190</v>
      </c>
      <c r="U8" s="130">
        <f>(S8-T8)/T8</f>
        <v>3.4934497816593885E-2</v>
      </c>
      <c r="V8" s="74">
        <f>S8-G8+H8</f>
        <v>28520</v>
      </c>
      <c r="W8" s="74">
        <v>27530</v>
      </c>
      <c r="X8" s="150">
        <f t="shared" si="1"/>
        <v>3.5960770069015623E-2</v>
      </c>
      <c r="Y8" s="132">
        <v>40422</v>
      </c>
    </row>
    <row r="9" spans="1:25" s="62" customFormat="1">
      <c r="A9" s="133" t="s">
        <v>9</v>
      </c>
      <c r="B9" s="64">
        <v>1470</v>
      </c>
      <c r="C9" s="165">
        <f>SUM(B9)*4</f>
        <v>5880</v>
      </c>
      <c r="D9" s="166">
        <f>SUM(B9)*5</f>
        <v>7350</v>
      </c>
      <c r="E9" s="166">
        <f>SUM(B9)*6</f>
        <v>8820</v>
      </c>
      <c r="F9" s="166">
        <f>SUM(B9)*7</f>
        <v>10290</v>
      </c>
      <c r="G9" s="166">
        <f>B9*8</f>
        <v>11760</v>
      </c>
      <c r="H9" s="167">
        <f>SUM(B9)*9</f>
        <v>13230</v>
      </c>
      <c r="I9" s="151">
        <v>1335</v>
      </c>
      <c r="J9" s="152">
        <v>3800</v>
      </c>
      <c r="K9" s="35">
        <v>1335</v>
      </c>
      <c r="L9" s="36">
        <v>3800</v>
      </c>
      <c r="M9" s="251">
        <f>(I9-K9)/K9</f>
        <v>0</v>
      </c>
      <c r="N9" s="251">
        <f>(J9-L9)/L9</f>
        <v>0</v>
      </c>
      <c r="O9" s="134"/>
      <c r="P9" s="153"/>
      <c r="Q9" s="135"/>
      <c r="R9" s="154"/>
      <c r="S9" s="88">
        <f>G9+(2*I9)+J9</f>
        <v>18230</v>
      </c>
      <c r="T9" s="88">
        <v>17670</v>
      </c>
      <c r="U9" s="130">
        <f>(S9-T9)/T9</f>
        <v>3.1692133559705717E-2</v>
      </c>
      <c r="V9" s="77">
        <f>S9-G9+H9</f>
        <v>19700</v>
      </c>
      <c r="W9" s="77">
        <v>19070</v>
      </c>
      <c r="X9" s="155">
        <f t="shared" si="1"/>
        <v>3.3036182485579442E-2</v>
      </c>
      <c r="Y9" s="137"/>
    </row>
    <row r="10" spans="1:25" s="62" customFormat="1" ht="15.75" thickBot="1">
      <c r="A10" s="138" t="s">
        <v>10</v>
      </c>
      <c r="B10" s="66"/>
      <c r="C10" s="139"/>
      <c r="D10" s="140"/>
      <c r="E10" s="140"/>
      <c r="F10" s="140"/>
      <c r="G10" s="140"/>
      <c r="H10" s="156"/>
      <c r="I10" s="168"/>
      <c r="J10" s="169"/>
      <c r="K10" s="50"/>
      <c r="L10" s="45"/>
      <c r="M10" s="253"/>
      <c r="N10" s="253"/>
      <c r="O10" s="110"/>
      <c r="P10" s="111"/>
      <c r="Q10" s="112"/>
      <c r="R10" s="123" t="s">
        <v>12</v>
      </c>
      <c r="S10" s="87"/>
      <c r="T10" s="87"/>
      <c r="U10" s="159"/>
      <c r="V10" s="76"/>
      <c r="W10" s="76"/>
      <c r="X10" s="160"/>
      <c r="Y10" s="161"/>
    </row>
    <row r="11" spans="1:25" s="62" customFormat="1" ht="15.75">
      <c r="A11" s="63" t="s">
        <v>32</v>
      </c>
      <c r="B11" s="27">
        <v>2536</v>
      </c>
      <c r="C11" s="170">
        <f>SUM(B11)*4</f>
        <v>10144</v>
      </c>
      <c r="D11" s="171">
        <f>SUM(B11)*5</f>
        <v>12680</v>
      </c>
      <c r="E11" s="171">
        <f>SUM(B11)*6</f>
        <v>15216</v>
      </c>
      <c r="F11" s="171">
        <f>SUM(B11)*7</f>
        <v>17752</v>
      </c>
      <c r="G11" s="171">
        <f>SUM(B11)*8</f>
        <v>20288</v>
      </c>
      <c r="H11" s="172">
        <f>SUM(B11)*9</f>
        <v>22824</v>
      </c>
      <c r="I11" s="170">
        <v>1628</v>
      </c>
      <c r="J11" s="173">
        <v>3259</v>
      </c>
      <c r="K11" s="37">
        <v>1550</v>
      </c>
      <c r="L11" s="105">
        <v>3104</v>
      </c>
      <c r="M11" s="251">
        <f>(I11-K11)/K11</f>
        <v>5.0322580645161291E-2</v>
      </c>
      <c r="N11" s="251">
        <f>(J11-L11)/L11</f>
        <v>4.9935567010309281E-2</v>
      </c>
      <c r="O11" s="174">
        <v>0.3</v>
      </c>
      <c r="P11" s="164">
        <v>0.3</v>
      </c>
      <c r="Q11" s="129">
        <v>0.6</v>
      </c>
      <c r="R11" s="149">
        <v>0.6</v>
      </c>
      <c r="S11" s="86">
        <f>G11+(2*I11)+J11</f>
        <v>26803</v>
      </c>
      <c r="T11" s="86">
        <v>24644</v>
      </c>
      <c r="U11" s="130">
        <f>(S11-T11)/T11</f>
        <v>8.7607531244927775E-2</v>
      </c>
      <c r="V11" s="74">
        <f>S11-G11+H11</f>
        <v>29339</v>
      </c>
      <c r="W11" s="74">
        <v>26949</v>
      </c>
      <c r="X11" s="150">
        <f t="shared" si="1"/>
        <v>8.8686036587628483E-2</v>
      </c>
      <c r="Y11" s="132">
        <v>40544</v>
      </c>
    </row>
    <row r="12" spans="1:25" s="62" customFormat="1">
      <c r="A12" s="133" t="s">
        <v>9</v>
      </c>
      <c r="B12" s="64">
        <v>1691</v>
      </c>
      <c r="C12" s="126">
        <f>SUM(B12)*4</f>
        <v>6764</v>
      </c>
      <c r="D12" s="125">
        <f>SUM(B12)*5</f>
        <v>8455</v>
      </c>
      <c r="E12" s="125">
        <f>SUM(B12)*6</f>
        <v>10146</v>
      </c>
      <c r="F12" s="125">
        <f>SUM(B12)*7</f>
        <v>11837</v>
      </c>
      <c r="G12" s="125">
        <f>SUM(B12)*8</f>
        <v>13528</v>
      </c>
      <c r="H12" s="162">
        <f>SUM(B12)*9</f>
        <v>15219</v>
      </c>
      <c r="I12" s="151">
        <v>1628</v>
      </c>
      <c r="J12" s="152">
        <v>3259</v>
      </c>
      <c r="K12" s="35">
        <v>1550</v>
      </c>
      <c r="L12" s="36">
        <v>3104</v>
      </c>
      <c r="M12" s="251">
        <f>(I12-K12)/K12</f>
        <v>5.0322580645161291E-2</v>
      </c>
      <c r="N12" s="251">
        <f>(J12-L12)/L12</f>
        <v>4.9935567010309281E-2</v>
      </c>
      <c r="O12" s="175"/>
      <c r="P12" s="153"/>
      <c r="Q12" s="135"/>
      <c r="R12" s="154"/>
      <c r="S12" s="86">
        <f>G12+(2*I12)+J12</f>
        <v>20043</v>
      </c>
      <c r="T12" s="88">
        <v>18500</v>
      </c>
      <c r="U12" s="130">
        <f>(S12-T12)/T12</f>
        <v>8.3405405405405406E-2</v>
      </c>
      <c r="V12" s="74">
        <f>S12-G12+H12</f>
        <v>21734</v>
      </c>
      <c r="W12" s="77">
        <v>20037</v>
      </c>
      <c r="X12" s="150">
        <f t="shared" si="1"/>
        <v>8.4693317362878676E-2</v>
      </c>
      <c r="Y12" s="137"/>
    </row>
    <row r="13" spans="1:25" s="62" customFormat="1" ht="15.75" thickBot="1">
      <c r="A13" s="138" t="s">
        <v>10</v>
      </c>
      <c r="B13" s="66"/>
      <c r="C13" s="176"/>
      <c r="D13" s="177"/>
      <c r="E13" s="177"/>
      <c r="F13" s="177"/>
      <c r="G13" s="177"/>
      <c r="H13" s="178"/>
      <c r="I13" s="142"/>
      <c r="J13" s="143"/>
      <c r="K13" s="50"/>
      <c r="L13" s="45"/>
      <c r="M13" s="253"/>
      <c r="N13" s="253"/>
      <c r="O13" s="114" t="s">
        <v>12</v>
      </c>
      <c r="P13" s="179"/>
      <c r="Q13" s="115"/>
      <c r="R13" s="116"/>
      <c r="S13" s="180"/>
      <c r="T13" s="181"/>
      <c r="U13" s="159"/>
      <c r="V13" s="76"/>
      <c r="W13" s="76"/>
      <c r="X13" s="160"/>
      <c r="Y13" s="161"/>
    </row>
    <row r="14" spans="1:25" s="62" customFormat="1" ht="15.75">
      <c r="A14" s="63" t="s">
        <v>33</v>
      </c>
      <c r="B14" s="27">
        <v>2500</v>
      </c>
      <c r="C14" s="124">
        <f>SUM(B14)*4</f>
        <v>10000</v>
      </c>
      <c r="D14" s="125">
        <f>SUM(B14)*5</f>
        <v>12500</v>
      </c>
      <c r="E14" s="125">
        <f>SUM(B14)*6</f>
        <v>15000</v>
      </c>
      <c r="F14" s="125">
        <f>SUM(B14)*7</f>
        <v>17500</v>
      </c>
      <c r="G14" s="125">
        <f>SUM(B14)*8</f>
        <v>20000</v>
      </c>
      <c r="H14" s="162">
        <f>SUM(B14)*8+3900</f>
        <v>23900</v>
      </c>
      <c r="I14" s="126">
        <v>1810</v>
      </c>
      <c r="J14" s="127">
        <v>3510</v>
      </c>
      <c r="K14" s="31">
        <v>1750</v>
      </c>
      <c r="L14" s="32">
        <v>3395</v>
      </c>
      <c r="M14" s="251">
        <f>(I14-K14)/K14</f>
        <v>3.4285714285714287E-2</v>
      </c>
      <c r="N14" s="251">
        <f>(J14-L14)/L14</f>
        <v>3.3873343151693665E-2</v>
      </c>
      <c r="O14" s="163">
        <v>0.5</v>
      </c>
      <c r="P14" s="164">
        <v>0.5</v>
      </c>
      <c r="Q14" s="129">
        <v>1</v>
      </c>
      <c r="R14" s="149">
        <v>1</v>
      </c>
      <c r="S14" s="86">
        <f>G14+(2*I14)+J14</f>
        <v>27130</v>
      </c>
      <c r="T14" s="86">
        <v>26095</v>
      </c>
      <c r="U14" s="130">
        <f>(S14-T14)/T14</f>
        <v>3.966277064571757E-2</v>
      </c>
      <c r="V14" s="74">
        <f>S14-G14+H14</f>
        <v>31030</v>
      </c>
      <c r="W14" s="74">
        <v>29845</v>
      </c>
      <c r="X14" s="150">
        <f t="shared" si="1"/>
        <v>3.9705143240073716E-2</v>
      </c>
      <c r="Y14" s="132">
        <v>40544</v>
      </c>
    </row>
    <row r="15" spans="1:25" s="62" customFormat="1">
      <c r="A15" s="133" t="s">
        <v>9</v>
      </c>
      <c r="B15" s="64">
        <v>1860</v>
      </c>
      <c r="C15" s="165">
        <f>SUM(B15)*4</f>
        <v>7440</v>
      </c>
      <c r="D15" s="166">
        <f>SUM(B15)*5</f>
        <v>9300</v>
      </c>
      <c r="E15" s="166">
        <f>SUM(B15)*6</f>
        <v>11160</v>
      </c>
      <c r="F15" s="166">
        <f>SUM(B15)*7</f>
        <v>13020</v>
      </c>
      <c r="G15" s="166">
        <f>SUM(B15)*8</f>
        <v>14880</v>
      </c>
      <c r="H15" s="167">
        <f>SUM(B15)*8+3900</f>
        <v>18780</v>
      </c>
      <c r="I15" s="151">
        <v>1810</v>
      </c>
      <c r="J15" s="152">
        <v>3510</v>
      </c>
      <c r="K15" s="35">
        <v>1750</v>
      </c>
      <c r="L15" s="36">
        <v>3395</v>
      </c>
      <c r="M15" s="251">
        <f>(I15-K15)/K15</f>
        <v>3.4285714285714287E-2</v>
      </c>
      <c r="N15" s="251">
        <f>(J15-L15)/L15</f>
        <v>3.3873343151693665E-2</v>
      </c>
      <c r="O15" s="134"/>
      <c r="P15" s="153"/>
      <c r="Q15" s="135"/>
      <c r="R15" s="154"/>
      <c r="S15" s="88">
        <f>G15+(2*I15)+J15</f>
        <v>22010</v>
      </c>
      <c r="T15" s="88">
        <v>21295</v>
      </c>
      <c r="U15" s="130">
        <f>(S15-T15)/T15</f>
        <v>3.3575956797370278E-2</v>
      </c>
      <c r="V15" s="77">
        <f>S15-G15+H15</f>
        <v>25910</v>
      </c>
      <c r="W15" s="77">
        <v>25045</v>
      </c>
      <c r="X15" s="155">
        <f t="shared" si="1"/>
        <v>3.4537831902575367E-2</v>
      </c>
      <c r="Y15" s="137"/>
    </row>
    <row r="16" spans="1:25" s="62" customFormat="1" ht="15.75" thickBot="1">
      <c r="A16" s="138" t="s">
        <v>10</v>
      </c>
      <c r="B16" s="65" t="s">
        <v>24</v>
      </c>
      <c r="C16" s="139"/>
      <c r="D16" s="140"/>
      <c r="E16" s="140"/>
      <c r="F16" s="140"/>
      <c r="G16" s="140"/>
      <c r="H16" s="156"/>
      <c r="I16" s="142"/>
      <c r="J16" s="143"/>
      <c r="K16" s="50"/>
      <c r="L16" s="45"/>
      <c r="M16" s="253"/>
      <c r="N16" s="253"/>
      <c r="O16" s="144"/>
      <c r="P16" s="157"/>
      <c r="Q16" s="145"/>
      <c r="R16" s="158"/>
      <c r="S16" s="87"/>
      <c r="T16" s="87"/>
      <c r="U16" s="159"/>
      <c r="V16" s="77"/>
      <c r="W16" s="76"/>
      <c r="X16" s="160"/>
      <c r="Y16" s="161"/>
    </row>
    <row r="17" spans="1:25" s="62" customFormat="1" ht="15.75">
      <c r="A17" s="63" t="s">
        <v>34</v>
      </c>
      <c r="B17" s="27">
        <v>3200</v>
      </c>
      <c r="C17" s="124">
        <f>B17*4</f>
        <v>12800</v>
      </c>
      <c r="D17" s="125">
        <f>B17*5</f>
        <v>16000</v>
      </c>
      <c r="E17" s="125">
        <f>B17*6</f>
        <v>19200</v>
      </c>
      <c r="F17" s="125">
        <f>B17*7</f>
        <v>22400</v>
      </c>
      <c r="G17" s="125">
        <f>B17*8</f>
        <v>25600</v>
      </c>
      <c r="H17" s="162">
        <f>G17+3200*2</f>
        <v>32000</v>
      </c>
      <c r="I17" s="126"/>
      <c r="J17" s="127">
        <v>6200</v>
      </c>
      <c r="K17" s="31"/>
      <c r="L17" s="32">
        <v>4370</v>
      </c>
      <c r="M17" s="251"/>
      <c r="N17" s="251">
        <f>(J17-L17)/L17</f>
        <v>0.41876430205949655</v>
      </c>
      <c r="O17" s="163">
        <v>0.5</v>
      </c>
      <c r="P17" s="164">
        <v>0.5</v>
      </c>
      <c r="Q17" s="182">
        <v>0.5</v>
      </c>
      <c r="R17" s="182">
        <v>0.75</v>
      </c>
      <c r="S17" s="86">
        <f>G17+(2*I17)+J17</f>
        <v>31800</v>
      </c>
      <c r="T17" s="86">
        <v>29970</v>
      </c>
      <c r="U17" s="130">
        <f>(S17-T17)/T17</f>
        <v>6.1061061061061059E-2</v>
      </c>
      <c r="V17" s="74">
        <f>S17-G17+H17</f>
        <v>38200</v>
      </c>
      <c r="W17" s="74">
        <v>33170</v>
      </c>
      <c r="X17" s="150">
        <f t="shared" si="1"/>
        <v>0.1516430509496533</v>
      </c>
      <c r="Y17" s="132">
        <v>40544</v>
      </c>
    </row>
    <row r="18" spans="1:25" s="62" customFormat="1">
      <c r="A18" s="133" t="s">
        <v>9</v>
      </c>
      <c r="B18" s="64">
        <v>1920</v>
      </c>
      <c r="C18" s="165">
        <v>7680</v>
      </c>
      <c r="D18" s="166">
        <v>9600</v>
      </c>
      <c r="E18" s="166">
        <v>11520</v>
      </c>
      <c r="F18" s="166">
        <v>13440</v>
      </c>
      <c r="G18" s="166">
        <v>15360</v>
      </c>
      <c r="H18" s="167">
        <v>19200</v>
      </c>
      <c r="I18" s="151"/>
      <c r="J18" s="152">
        <v>6200</v>
      </c>
      <c r="K18" s="35"/>
      <c r="L18" s="36">
        <v>4370</v>
      </c>
      <c r="M18" s="251"/>
      <c r="N18" s="251">
        <f>(J18-L18)/L18</f>
        <v>0.41876430205949655</v>
      </c>
      <c r="O18" s="134"/>
      <c r="P18" s="153"/>
      <c r="Q18" s="135"/>
      <c r="R18" s="154"/>
      <c r="S18" s="88">
        <f>G18+(2*I18)+J18</f>
        <v>21560</v>
      </c>
      <c r="T18" s="88">
        <v>19730</v>
      </c>
      <c r="U18" s="130">
        <f>(S18-T18)/T18</f>
        <v>9.2752154080081098E-2</v>
      </c>
      <c r="V18" s="77">
        <f>S18-G18+H18</f>
        <v>25400</v>
      </c>
      <c r="W18" s="77">
        <v>21650</v>
      </c>
      <c r="X18" s="155">
        <f t="shared" si="1"/>
        <v>0.17321016166281755</v>
      </c>
      <c r="Y18" s="137"/>
    </row>
    <row r="19" spans="1:25" s="62" customFormat="1" ht="15.75" thickBot="1">
      <c r="A19" s="138" t="s">
        <v>10</v>
      </c>
      <c r="B19" s="65" t="s">
        <v>21</v>
      </c>
      <c r="C19" s="139"/>
      <c r="D19" s="140"/>
      <c r="E19" s="140"/>
      <c r="F19" s="140"/>
      <c r="G19" s="140"/>
      <c r="H19" s="156"/>
      <c r="I19" s="67"/>
      <c r="J19" s="183" t="s">
        <v>42</v>
      </c>
      <c r="K19" s="104" t="s">
        <v>45</v>
      </c>
      <c r="L19" s="45"/>
      <c r="M19" s="253"/>
      <c r="N19" s="253"/>
      <c r="O19" s="184"/>
      <c r="P19" s="185"/>
      <c r="Q19" s="186"/>
      <c r="R19" s="187"/>
      <c r="S19" s="87"/>
      <c r="T19" s="87"/>
      <c r="U19" s="159"/>
      <c r="V19" s="76"/>
      <c r="W19" s="76"/>
      <c r="X19" s="160"/>
      <c r="Y19" s="148" t="s">
        <v>49</v>
      </c>
    </row>
    <row r="20" spans="1:25" s="25" customFormat="1" ht="15.75">
      <c r="A20" s="5" t="s">
        <v>25</v>
      </c>
      <c r="B20" s="28">
        <v>2710</v>
      </c>
      <c r="C20" s="188">
        <f>SUM(B20)*4</f>
        <v>10840</v>
      </c>
      <c r="D20" s="189">
        <f>SUM(B20)*5</f>
        <v>13550</v>
      </c>
      <c r="E20" s="189">
        <f>SUM(B20)*6</f>
        <v>16260</v>
      </c>
      <c r="F20" s="189">
        <f>SUM(B20)*7</f>
        <v>18970</v>
      </c>
      <c r="G20" s="189">
        <f>SUM(B20)*8</f>
        <v>21680</v>
      </c>
      <c r="H20" s="190">
        <f>SUM(B20)*9</f>
        <v>24390</v>
      </c>
      <c r="I20" s="191">
        <v>1675</v>
      </c>
      <c r="J20" s="192">
        <v>3410</v>
      </c>
      <c r="K20" s="37">
        <v>1520</v>
      </c>
      <c r="L20" s="38">
        <v>3100</v>
      </c>
      <c r="M20" s="251">
        <f>(I20-K20)/K20</f>
        <v>0.10197368421052631</v>
      </c>
      <c r="N20" s="251">
        <f>(J20-L20)/L20</f>
        <v>0.1</v>
      </c>
      <c r="O20" s="193">
        <v>0.5</v>
      </c>
      <c r="P20" s="193">
        <v>0.5</v>
      </c>
      <c r="Q20" s="194">
        <v>0.5</v>
      </c>
      <c r="R20" s="194">
        <v>1</v>
      </c>
      <c r="S20" s="89">
        <f>G20+(2*I20)+J20</f>
        <v>28440</v>
      </c>
      <c r="T20" s="90">
        <v>26396</v>
      </c>
      <c r="U20" s="195">
        <f>(S20-T20)/T20</f>
        <v>7.7435975147749664E-2</v>
      </c>
      <c r="V20" s="78">
        <f>S20-G20+H20</f>
        <v>31150</v>
      </c>
      <c r="W20" s="78">
        <v>28928</v>
      </c>
      <c r="X20" s="196">
        <f t="shared" si="1"/>
        <v>7.6811393805309741E-2</v>
      </c>
      <c r="Y20" s="197">
        <v>40544</v>
      </c>
    </row>
    <row r="21" spans="1:25" s="25" customFormat="1">
      <c r="A21" s="198" t="s">
        <v>9</v>
      </c>
      <c r="B21" s="30">
        <v>1525</v>
      </c>
      <c r="C21" s="188" t="s">
        <v>18</v>
      </c>
      <c r="D21" s="189" t="s">
        <v>18</v>
      </c>
      <c r="E21" s="189" t="s">
        <v>18</v>
      </c>
      <c r="F21" s="189" t="s">
        <v>18</v>
      </c>
      <c r="G21" s="189">
        <v>12200</v>
      </c>
      <c r="H21" s="190">
        <v>13725</v>
      </c>
      <c r="I21" s="199">
        <v>1675</v>
      </c>
      <c r="J21" s="200">
        <v>3410</v>
      </c>
      <c r="K21" s="35">
        <v>1520</v>
      </c>
      <c r="L21" s="68">
        <v>3100</v>
      </c>
      <c r="M21" s="251">
        <f>(I21-K21)/K21</f>
        <v>0.10197368421052631</v>
      </c>
      <c r="N21" s="251">
        <f>(J21-L21)/L21</f>
        <v>0.1</v>
      </c>
      <c r="O21" s="117"/>
      <c r="P21" s="117"/>
      <c r="Q21" s="201"/>
      <c r="R21" s="201"/>
      <c r="S21" s="91">
        <f>G21+(2*I21)+J21</f>
        <v>18960</v>
      </c>
      <c r="T21" s="92">
        <v>17540</v>
      </c>
      <c r="U21" s="195">
        <f>(S21-T21)/T21</f>
        <v>8.0957810718358045E-2</v>
      </c>
      <c r="V21" s="79">
        <f>S21-G21+H21</f>
        <v>20485</v>
      </c>
      <c r="W21" s="79">
        <v>18965</v>
      </c>
      <c r="X21" s="202">
        <f t="shared" si="1"/>
        <v>8.0147640390192454E-2</v>
      </c>
      <c r="Y21" s="203"/>
    </row>
    <row r="22" spans="1:25" s="25" customFormat="1" ht="15.75" thickBot="1">
      <c r="A22" s="204" t="s">
        <v>10</v>
      </c>
      <c r="B22" s="6" t="s">
        <v>50</v>
      </c>
      <c r="C22" s="205"/>
      <c r="D22" s="206"/>
      <c r="E22" s="206"/>
      <c r="F22" s="206"/>
      <c r="G22" s="206"/>
      <c r="H22" s="207"/>
      <c r="I22" s="208"/>
      <c r="J22" s="209"/>
      <c r="K22" s="50"/>
      <c r="L22" s="53"/>
      <c r="M22" s="254"/>
      <c r="N22" s="254"/>
      <c r="O22" s="118" t="s">
        <v>19</v>
      </c>
      <c r="P22" s="157"/>
      <c r="Q22" s="113"/>
      <c r="R22" s="116"/>
      <c r="S22" s="93"/>
      <c r="T22" s="94"/>
      <c r="U22" s="210"/>
      <c r="V22" s="80"/>
      <c r="W22" s="80"/>
      <c r="X22" s="211"/>
      <c r="Y22" s="212" t="s">
        <v>51</v>
      </c>
    </row>
    <row r="23" spans="1:25" s="25" customFormat="1" ht="15.75">
      <c r="A23" s="5" t="s">
        <v>13</v>
      </c>
      <c r="B23" s="28">
        <v>2752</v>
      </c>
      <c r="C23" s="188">
        <f>B23*4</f>
        <v>11008</v>
      </c>
      <c r="D23" s="189">
        <f>B23*5</f>
        <v>13760</v>
      </c>
      <c r="E23" s="189">
        <f>B23*6</f>
        <v>16512</v>
      </c>
      <c r="F23" s="189">
        <f>B23*7</f>
        <v>19264</v>
      </c>
      <c r="G23" s="189">
        <f>B23*8</f>
        <v>22016</v>
      </c>
      <c r="H23" s="190">
        <f>G23+5004</f>
        <v>27020</v>
      </c>
      <c r="I23" s="213">
        <v>1580</v>
      </c>
      <c r="J23" s="214">
        <v>4488</v>
      </c>
      <c r="K23" s="31">
        <v>1580</v>
      </c>
      <c r="L23" s="32">
        <v>4488</v>
      </c>
      <c r="M23" s="251">
        <f>(I23-K23)/K23</f>
        <v>0</v>
      </c>
      <c r="N23" s="251">
        <f>(J23-L23)/L23</f>
        <v>0</v>
      </c>
      <c r="O23" s="164">
        <v>0.25</v>
      </c>
      <c r="P23" s="164">
        <v>0.25</v>
      </c>
      <c r="Q23" s="149">
        <v>1</v>
      </c>
      <c r="R23" s="149">
        <v>1</v>
      </c>
      <c r="S23" s="95">
        <f>G23+(2*I23)+J23</f>
        <v>29664</v>
      </c>
      <c r="T23" s="95">
        <v>28616</v>
      </c>
      <c r="U23" s="195">
        <f>(S23-T23)/T23</f>
        <v>3.662286832541236E-2</v>
      </c>
      <c r="V23" s="78">
        <f>S23-G23+H23</f>
        <v>34668</v>
      </c>
      <c r="W23" s="78">
        <v>33382</v>
      </c>
      <c r="X23" s="215">
        <f t="shared" si="1"/>
        <v>3.8523755317236834E-2</v>
      </c>
      <c r="Y23" s="197">
        <v>40544</v>
      </c>
    </row>
    <row r="24" spans="1:25" s="25" customFormat="1">
      <c r="A24" s="198" t="s">
        <v>9</v>
      </c>
      <c r="B24" s="30">
        <v>1724</v>
      </c>
      <c r="C24" s="216">
        <f>B24*4</f>
        <v>6896</v>
      </c>
      <c r="D24" s="217">
        <f>B24*5</f>
        <v>8620</v>
      </c>
      <c r="E24" s="217">
        <f>B24*6</f>
        <v>10344</v>
      </c>
      <c r="F24" s="217">
        <f>B24*7</f>
        <v>12068</v>
      </c>
      <c r="G24" s="217">
        <f>B24*8</f>
        <v>13792</v>
      </c>
      <c r="H24" s="218">
        <f>G24+3135</f>
        <v>16927</v>
      </c>
      <c r="I24" s="199">
        <v>1580</v>
      </c>
      <c r="J24" s="219">
        <v>4488</v>
      </c>
      <c r="K24" s="35">
        <v>1580</v>
      </c>
      <c r="L24" s="36">
        <v>4488</v>
      </c>
      <c r="M24" s="251">
        <f>(I24-K24)/K24</f>
        <v>0</v>
      </c>
      <c r="N24" s="251">
        <f>(J24-L24)/L24</f>
        <v>0</v>
      </c>
      <c r="O24" s="153"/>
      <c r="P24" s="153"/>
      <c r="Q24" s="154"/>
      <c r="R24" s="154"/>
      <c r="S24" s="96">
        <f>G24+(2*I24)+J24</f>
        <v>21440</v>
      </c>
      <c r="T24" s="96">
        <v>20784</v>
      </c>
      <c r="U24" s="195">
        <f>(S24-T24)/T24</f>
        <v>3.1562740569668978E-2</v>
      </c>
      <c r="V24" s="79">
        <f>S24-G24+H24</f>
        <v>24575</v>
      </c>
      <c r="W24" s="79">
        <v>23770</v>
      </c>
      <c r="X24" s="202">
        <f t="shared" si="1"/>
        <v>3.3866217921750104E-2</v>
      </c>
      <c r="Y24" s="203"/>
    </row>
    <row r="25" spans="1:25" s="25" customFormat="1" ht="15.75" thickBot="1">
      <c r="A25" s="204" t="s">
        <v>10</v>
      </c>
      <c r="B25" s="6" t="s">
        <v>35</v>
      </c>
      <c r="C25" s="205"/>
      <c r="D25" s="206"/>
      <c r="E25" s="206"/>
      <c r="F25" s="206"/>
      <c r="G25" s="206"/>
      <c r="H25" s="207"/>
      <c r="I25" s="208"/>
      <c r="J25" s="220"/>
      <c r="K25" s="50"/>
      <c r="L25" s="45"/>
      <c r="M25" s="254"/>
      <c r="N25" s="254"/>
      <c r="O25" s="185"/>
      <c r="P25" s="157"/>
      <c r="Q25" s="187"/>
      <c r="R25" s="158"/>
      <c r="S25" s="97"/>
      <c r="T25" s="97"/>
      <c r="U25" s="210"/>
      <c r="V25" s="80"/>
      <c r="W25" s="80"/>
      <c r="X25" s="211"/>
      <c r="Y25" s="221"/>
    </row>
    <row r="26" spans="1:25" s="25" customFormat="1" ht="15.75">
      <c r="A26" s="5" t="s">
        <v>26</v>
      </c>
      <c r="B26" s="28">
        <v>2594</v>
      </c>
      <c r="C26" s="188">
        <f>SUM(B26)*4</f>
        <v>10376</v>
      </c>
      <c r="D26" s="189">
        <f>SUM(B26)*5</f>
        <v>12970</v>
      </c>
      <c r="E26" s="189">
        <f>SUM(B26)*6</f>
        <v>15564</v>
      </c>
      <c r="F26" s="189">
        <f>SUM(B26)*7</f>
        <v>18158</v>
      </c>
      <c r="G26" s="189">
        <f>SUM(B26)*8</f>
        <v>20752</v>
      </c>
      <c r="H26" s="189">
        <f>SUM(B26)*9</f>
        <v>23346</v>
      </c>
      <c r="I26" s="191">
        <v>1471</v>
      </c>
      <c r="J26" s="192">
        <v>3407</v>
      </c>
      <c r="K26" s="37">
        <v>1471</v>
      </c>
      <c r="L26" s="105">
        <v>3407</v>
      </c>
      <c r="M26" s="251">
        <f>(I26-K26)/K26</f>
        <v>0</v>
      </c>
      <c r="N26" s="251">
        <f>(J26-L26)/L26</f>
        <v>0</v>
      </c>
      <c r="O26" s="193">
        <v>0.5</v>
      </c>
      <c r="P26" s="164">
        <v>0.5</v>
      </c>
      <c r="Q26" s="222">
        <v>0.75</v>
      </c>
      <c r="R26" s="149">
        <v>0.75</v>
      </c>
      <c r="S26" s="95">
        <f>G26+(2*I26)+J26</f>
        <v>27101</v>
      </c>
      <c r="T26" s="95">
        <v>27101</v>
      </c>
      <c r="U26" s="195">
        <f>(S26-T26)/T26</f>
        <v>0</v>
      </c>
      <c r="V26" s="78">
        <f>S26-G26+H26</f>
        <v>29695</v>
      </c>
      <c r="W26" s="78">
        <v>35601</v>
      </c>
      <c r="X26" s="196">
        <f t="shared" si="1"/>
        <v>-0.16589421645459398</v>
      </c>
      <c r="Y26" s="197">
        <v>40422</v>
      </c>
    </row>
    <row r="27" spans="1:25" s="25" customFormat="1">
      <c r="A27" s="198" t="s">
        <v>9</v>
      </c>
      <c r="B27" s="30">
        <v>1686</v>
      </c>
      <c r="C27" s="188">
        <f>SUM(B27)*4</f>
        <v>6744</v>
      </c>
      <c r="D27" s="189">
        <f>SUM(B27)*5</f>
        <v>8430</v>
      </c>
      <c r="E27" s="189">
        <f>SUM(B27)*6</f>
        <v>10116</v>
      </c>
      <c r="F27" s="189">
        <f>SUM(B27)*7</f>
        <v>11802</v>
      </c>
      <c r="G27" s="189">
        <f>SUM(B27)*8</f>
        <v>13488</v>
      </c>
      <c r="H27" s="189">
        <f>SUM(B27)*9</f>
        <v>15174</v>
      </c>
      <c r="I27" s="199">
        <v>1471</v>
      </c>
      <c r="J27" s="200">
        <v>3407</v>
      </c>
      <c r="K27" s="35">
        <v>1471</v>
      </c>
      <c r="L27" s="36">
        <v>3407</v>
      </c>
      <c r="M27" s="251">
        <f>(I27-K27)/K27</f>
        <v>0</v>
      </c>
      <c r="N27" s="251">
        <f>(J27-L27)/L27</f>
        <v>0</v>
      </c>
      <c r="O27" s="153"/>
      <c r="P27" s="153"/>
      <c r="Q27" s="154"/>
      <c r="R27" s="154"/>
      <c r="S27" s="96">
        <f>G27+(2*I27)+J27</f>
        <v>19837</v>
      </c>
      <c r="T27" s="96">
        <v>19838</v>
      </c>
      <c r="U27" s="195">
        <f>(S27-T27)/T27</f>
        <v>-5.0408307289041234E-5</v>
      </c>
      <c r="V27" s="79">
        <f>S27-G27+H27</f>
        <v>21523</v>
      </c>
      <c r="W27" s="79">
        <v>25363</v>
      </c>
      <c r="X27" s="202">
        <f t="shared" si="1"/>
        <v>-0.15140164807002326</v>
      </c>
      <c r="Y27" s="203"/>
    </row>
    <row r="28" spans="1:25" s="25" customFormat="1" ht="15.75" thickBot="1">
      <c r="A28" s="204" t="s">
        <v>10</v>
      </c>
      <c r="B28" s="52"/>
      <c r="C28" s="205"/>
      <c r="D28" s="223"/>
      <c r="E28" s="223"/>
      <c r="F28" s="223"/>
      <c r="G28" s="223"/>
      <c r="H28" s="207"/>
      <c r="I28" s="208"/>
      <c r="J28" s="209"/>
      <c r="K28" s="50"/>
      <c r="L28" s="45"/>
      <c r="M28" s="254"/>
      <c r="N28" s="254"/>
      <c r="O28" s="224"/>
      <c r="P28" s="225"/>
      <c r="Q28" s="113"/>
      <c r="R28" s="116"/>
      <c r="S28" s="97"/>
      <c r="T28" s="97"/>
      <c r="U28" s="210"/>
      <c r="V28" s="80"/>
      <c r="W28" s="80"/>
      <c r="X28" s="211"/>
      <c r="Y28" s="221"/>
    </row>
    <row r="29" spans="1:25" s="25" customFormat="1" ht="15.75">
      <c r="A29" s="5" t="s">
        <v>27</v>
      </c>
      <c r="B29" s="28">
        <v>2993.25</v>
      </c>
      <c r="C29" s="188">
        <f>SUM(B29)*4</f>
        <v>11973</v>
      </c>
      <c r="D29" s="189">
        <f>SUM(B29)*5</f>
        <v>14966.25</v>
      </c>
      <c r="E29" s="189">
        <v>17957</v>
      </c>
      <c r="F29" s="189">
        <v>20949</v>
      </c>
      <c r="G29" s="189">
        <v>23942</v>
      </c>
      <c r="H29" s="190">
        <v>28439</v>
      </c>
      <c r="I29" s="213">
        <v>1638</v>
      </c>
      <c r="J29" s="214">
        <v>4259</v>
      </c>
      <c r="K29" s="31">
        <v>1638</v>
      </c>
      <c r="L29" s="32">
        <v>4259</v>
      </c>
      <c r="M29" s="251">
        <f t="shared" ref="M29:N31" si="2">(I29-K29)/K29</f>
        <v>0</v>
      </c>
      <c r="N29" s="251">
        <f t="shared" si="2"/>
        <v>0</v>
      </c>
      <c r="O29" s="164">
        <v>0.5</v>
      </c>
      <c r="P29" s="164">
        <v>0.5</v>
      </c>
      <c r="Q29" s="149">
        <v>1</v>
      </c>
      <c r="R29" s="149">
        <v>1</v>
      </c>
      <c r="S29" s="95">
        <f>G29+(2*I29)+J29</f>
        <v>31477</v>
      </c>
      <c r="T29" s="95">
        <v>31477</v>
      </c>
      <c r="U29" s="195">
        <f>(S29-T29)/T29</f>
        <v>0</v>
      </c>
      <c r="V29" s="79">
        <f>S29-G29+H29</f>
        <v>35974</v>
      </c>
      <c r="W29" s="78">
        <v>34474.25</v>
      </c>
      <c r="X29" s="196">
        <f t="shared" si="1"/>
        <v>4.3503484484796622E-2</v>
      </c>
      <c r="Y29" s="197">
        <v>40452</v>
      </c>
    </row>
    <row r="30" spans="1:25" s="25" customFormat="1">
      <c r="A30" s="198" t="s">
        <v>0</v>
      </c>
      <c r="B30" s="226">
        <f>B29*0.75</f>
        <v>2244.9375</v>
      </c>
      <c r="C30" s="216">
        <f>B30*4</f>
        <v>8979.75</v>
      </c>
      <c r="D30" s="217">
        <f>B30*5</f>
        <v>11224.6875</v>
      </c>
      <c r="E30" s="217">
        <f>B30*6</f>
        <v>13469.625</v>
      </c>
      <c r="F30" s="217">
        <f>B30*7</f>
        <v>15714.5625</v>
      </c>
      <c r="G30" s="217">
        <f>B30*8</f>
        <v>17959.5</v>
      </c>
      <c r="H30" s="217">
        <f>H29*0.75</f>
        <v>21329.25</v>
      </c>
      <c r="I30" s="199">
        <v>1638</v>
      </c>
      <c r="J30" s="219">
        <v>4259</v>
      </c>
      <c r="K30" s="35">
        <v>1638</v>
      </c>
      <c r="L30" s="36">
        <v>4259</v>
      </c>
      <c r="M30" s="251">
        <f t="shared" si="2"/>
        <v>0</v>
      </c>
      <c r="N30" s="251">
        <f t="shared" si="2"/>
        <v>0</v>
      </c>
      <c r="O30" s="153"/>
      <c r="P30" s="153"/>
      <c r="Q30" s="154"/>
      <c r="R30" s="154"/>
      <c r="S30" s="95">
        <f t="shared" ref="S30" si="3">G30+(2*I30)+J30</f>
        <v>25494.5</v>
      </c>
      <c r="T30" s="95">
        <v>25494.5</v>
      </c>
      <c r="U30" s="195">
        <f>(S30-T30)/T30</f>
        <v>0</v>
      </c>
      <c r="V30" s="79">
        <f>S30-G30+H30</f>
        <v>28864.25</v>
      </c>
      <c r="W30" s="81">
        <v>27739.4375</v>
      </c>
      <c r="X30" s="227">
        <f t="shared" si="1"/>
        <v>4.0549218058224867E-2</v>
      </c>
      <c r="Y30" s="228"/>
    </row>
    <row r="31" spans="1:25" s="25" customFormat="1">
      <c r="A31" s="198" t="s">
        <v>9</v>
      </c>
      <c r="B31" s="226">
        <f>B29*0.6</f>
        <v>1795.95</v>
      </c>
      <c r="C31" s="216">
        <f>B31*4</f>
        <v>7183.8</v>
      </c>
      <c r="D31" s="217">
        <f>B31*5</f>
        <v>8979.75</v>
      </c>
      <c r="E31" s="217">
        <f>B31*6</f>
        <v>10775.7</v>
      </c>
      <c r="F31" s="217">
        <f>B31*7</f>
        <v>12571.65</v>
      </c>
      <c r="G31" s="217">
        <f>B31*8</f>
        <v>14367.6</v>
      </c>
      <c r="H31" s="217">
        <f>H29*0.6</f>
        <v>17063.399999999998</v>
      </c>
      <c r="I31" s="199">
        <v>1638</v>
      </c>
      <c r="J31" s="219">
        <v>4259</v>
      </c>
      <c r="K31" s="35">
        <v>1638</v>
      </c>
      <c r="L31" s="36">
        <v>4259</v>
      </c>
      <c r="M31" s="251">
        <f t="shared" si="2"/>
        <v>0</v>
      </c>
      <c r="N31" s="251">
        <f t="shared" si="2"/>
        <v>0</v>
      </c>
      <c r="O31" s="153"/>
      <c r="P31" s="153"/>
      <c r="Q31" s="154"/>
      <c r="R31" s="154"/>
      <c r="S31" s="95">
        <f t="shared" ref="S31" si="4">G31+(2*I31)+J31</f>
        <v>21902.6</v>
      </c>
      <c r="T31" s="95">
        <v>21902.6</v>
      </c>
      <c r="U31" s="195">
        <f>(S31-T31)/T31</f>
        <v>0</v>
      </c>
      <c r="V31" s="79">
        <f>S31-G31+H31</f>
        <v>24598.399999999994</v>
      </c>
      <c r="W31" s="81">
        <v>23698.55</v>
      </c>
      <c r="X31" s="227">
        <f t="shared" ref="X31" si="5">(V31-W31)/W31</f>
        <v>3.7970677530903572E-2</v>
      </c>
      <c r="Y31" s="228"/>
    </row>
    <row r="32" spans="1:25" s="25" customFormat="1" ht="15.75" thickBot="1">
      <c r="A32" s="204" t="s">
        <v>10</v>
      </c>
      <c r="B32" s="6"/>
      <c r="C32" s="229"/>
      <c r="D32" s="206"/>
      <c r="E32" s="206"/>
      <c r="F32" s="206"/>
      <c r="G32" s="206"/>
      <c r="H32" s="207"/>
      <c r="I32" s="208"/>
      <c r="J32" s="220"/>
      <c r="K32" s="50"/>
      <c r="L32" s="45"/>
      <c r="M32" s="254"/>
      <c r="N32" s="254"/>
      <c r="O32" s="157"/>
      <c r="P32" s="157"/>
      <c r="Q32" s="158"/>
      <c r="R32" s="158"/>
      <c r="S32" s="97"/>
      <c r="T32" s="97"/>
      <c r="U32" s="210"/>
      <c r="V32" s="80"/>
      <c r="W32" s="80"/>
      <c r="X32" s="211"/>
      <c r="Y32" s="221"/>
    </row>
    <row r="33" spans="1:25" s="25" customFormat="1" ht="15.75">
      <c r="A33" s="70" t="s">
        <v>28</v>
      </c>
      <c r="B33" s="28">
        <v>2661</v>
      </c>
      <c r="C33" s="188">
        <f>SUM(B33)*4</f>
        <v>10644</v>
      </c>
      <c r="D33" s="189">
        <f>SUM(B33)*5</f>
        <v>13305</v>
      </c>
      <c r="E33" s="189">
        <f>SUM(B33)*6</f>
        <v>15966</v>
      </c>
      <c r="F33" s="189">
        <f>SUM(B33)*7</f>
        <v>18627</v>
      </c>
      <c r="G33" s="189">
        <f>SUM(B33)*8</f>
        <v>21288</v>
      </c>
      <c r="H33" s="189">
        <f>SUM(B33)*9</f>
        <v>23949</v>
      </c>
      <c r="I33" s="213">
        <v>1411</v>
      </c>
      <c r="J33" s="214">
        <v>3255</v>
      </c>
      <c r="K33" s="31">
        <v>1392</v>
      </c>
      <c r="L33" s="32">
        <v>3214</v>
      </c>
      <c r="M33" s="251">
        <f>(I33-K33)/K33</f>
        <v>1.3649425287356323E-2</v>
      </c>
      <c r="N33" s="251">
        <f>(J33-L33)/L33</f>
        <v>1.2756689483509645E-2</v>
      </c>
      <c r="O33" s="164">
        <v>0.5</v>
      </c>
      <c r="P33" s="164">
        <v>0.5</v>
      </c>
      <c r="Q33" s="149">
        <v>0.8</v>
      </c>
      <c r="R33" s="149">
        <v>0.8</v>
      </c>
      <c r="S33" s="95">
        <f>G33+(2*I33)+J33</f>
        <v>27365</v>
      </c>
      <c r="T33" s="95">
        <v>26566</v>
      </c>
      <c r="U33" s="195">
        <f>(S33-T33)/T33</f>
        <v>3.0076037039825341E-2</v>
      </c>
      <c r="V33" s="78">
        <f>S33-G33+H33</f>
        <v>30026</v>
      </c>
      <c r="W33" s="78">
        <v>29137</v>
      </c>
      <c r="X33" s="196">
        <f t="shared" si="1"/>
        <v>3.0511034080378901E-2</v>
      </c>
      <c r="Y33" s="197">
        <v>40483</v>
      </c>
    </row>
    <row r="34" spans="1:25" s="25" customFormat="1">
      <c r="A34" s="198" t="s">
        <v>9</v>
      </c>
      <c r="B34" s="30">
        <v>1863</v>
      </c>
      <c r="C34" s="188">
        <f>SUM(B34)*4</f>
        <v>7452</v>
      </c>
      <c r="D34" s="189">
        <f>SUM(B34)*5</f>
        <v>9315</v>
      </c>
      <c r="E34" s="189">
        <f>SUM(B34)*6</f>
        <v>11178</v>
      </c>
      <c r="F34" s="189">
        <f>SUM(B34)*7</f>
        <v>13041</v>
      </c>
      <c r="G34" s="189">
        <f>SUM(B34)*8</f>
        <v>14904</v>
      </c>
      <c r="H34" s="189">
        <f>SUM(B34)*9</f>
        <v>16767</v>
      </c>
      <c r="I34" s="199">
        <v>1411</v>
      </c>
      <c r="J34" s="219">
        <v>3255</v>
      </c>
      <c r="K34" s="35">
        <v>1392</v>
      </c>
      <c r="L34" s="36">
        <v>3214</v>
      </c>
      <c r="M34" s="251">
        <f>(I34-K34)/K34</f>
        <v>1.3649425287356323E-2</v>
      </c>
      <c r="N34" s="251">
        <f>(J34-L34)/L34</f>
        <v>1.2756689483509645E-2</v>
      </c>
      <c r="O34" s="153">
        <v>0.65</v>
      </c>
      <c r="P34" s="153">
        <v>0.65</v>
      </c>
      <c r="Q34" s="154">
        <v>0.86</v>
      </c>
      <c r="R34" s="154">
        <v>0.86</v>
      </c>
      <c r="S34" s="96">
        <f>G34+(2*I34)+J34</f>
        <v>20981</v>
      </c>
      <c r="T34" s="96">
        <v>20390</v>
      </c>
      <c r="U34" s="195">
        <f>(S34-T34)/T34</f>
        <v>2.8984796468857283E-2</v>
      </c>
      <c r="V34" s="79">
        <f>S34-G34+H34</f>
        <v>22844</v>
      </c>
      <c r="W34" s="79">
        <v>22189</v>
      </c>
      <c r="X34" s="202">
        <f t="shared" si="1"/>
        <v>2.951913110099599E-2</v>
      </c>
      <c r="Y34" s="203"/>
    </row>
    <row r="35" spans="1:25" s="25" customFormat="1" ht="15.75" thickBot="1">
      <c r="A35" s="71" t="s">
        <v>10</v>
      </c>
      <c r="B35" s="6"/>
      <c r="C35" s="205"/>
      <c r="D35" s="206"/>
      <c r="E35" s="206"/>
      <c r="F35" s="206"/>
      <c r="G35" s="206"/>
      <c r="H35" s="207"/>
      <c r="I35" s="208"/>
      <c r="J35" s="220"/>
      <c r="K35" s="50"/>
      <c r="L35" s="45"/>
      <c r="M35" s="254"/>
      <c r="N35" s="254"/>
      <c r="O35" s="157"/>
      <c r="P35" s="157"/>
      <c r="Q35" s="158"/>
      <c r="R35" s="158"/>
      <c r="S35" s="97"/>
      <c r="T35" s="97"/>
      <c r="U35" s="210"/>
      <c r="V35" s="80"/>
      <c r="W35" s="80"/>
      <c r="X35" s="211"/>
      <c r="Y35" s="221"/>
    </row>
    <row r="36" spans="1:25" s="25" customFormat="1" ht="15.75">
      <c r="A36" s="5" t="s">
        <v>36</v>
      </c>
      <c r="B36" s="28">
        <v>2125</v>
      </c>
      <c r="C36" s="188">
        <f>SUM(B36)*4</f>
        <v>8500</v>
      </c>
      <c r="D36" s="189">
        <f>SUM(B36)*5</f>
        <v>10625</v>
      </c>
      <c r="E36" s="189">
        <f>SUM(B36)*6</f>
        <v>12750</v>
      </c>
      <c r="F36" s="189">
        <f>SUM(B36)*7</f>
        <v>14875</v>
      </c>
      <c r="G36" s="189">
        <f>SUM(B36)*8</f>
        <v>17000</v>
      </c>
      <c r="H36" s="189">
        <f>SUM(B36)*9</f>
        <v>19125</v>
      </c>
      <c r="I36" s="39">
        <v>1941</v>
      </c>
      <c r="J36" s="40">
        <v>4223</v>
      </c>
      <c r="K36" s="39">
        <v>1764</v>
      </c>
      <c r="L36" s="40">
        <v>3839</v>
      </c>
      <c r="M36" s="251">
        <f>(I36-K36)/K36</f>
        <v>0.10034013605442177</v>
      </c>
      <c r="N36" s="251">
        <f>(J36-L36)/L36</f>
        <v>0.10002604845011721</v>
      </c>
      <c r="O36" s="119">
        <v>0.5</v>
      </c>
      <c r="P36" s="119">
        <v>0.5</v>
      </c>
      <c r="Q36" s="120">
        <v>1</v>
      </c>
      <c r="R36" s="120">
        <v>1</v>
      </c>
      <c r="S36" s="95">
        <f>G36+(2*I36)+J36</f>
        <v>25105</v>
      </c>
      <c r="T36" s="95">
        <v>24367</v>
      </c>
      <c r="U36" s="195">
        <f>(S36-T36)/T36</f>
        <v>3.0286863380801905E-2</v>
      </c>
      <c r="V36" s="78">
        <f>S36-G36+H36</f>
        <v>27230</v>
      </c>
      <c r="W36" s="78">
        <v>26492</v>
      </c>
      <c r="X36" s="82">
        <f t="shared" si="1"/>
        <v>2.7857466404952437E-2</v>
      </c>
      <c r="Y36" s="197">
        <v>40544</v>
      </c>
    </row>
    <row r="37" spans="1:25" s="25" customFormat="1">
      <c r="A37" s="198" t="s">
        <v>9</v>
      </c>
      <c r="B37" s="30">
        <v>1488</v>
      </c>
      <c r="C37" s="188">
        <f>SUM(B37)*4</f>
        <v>5952</v>
      </c>
      <c r="D37" s="189">
        <f>SUM(B37)*5</f>
        <v>7440</v>
      </c>
      <c r="E37" s="189">
        <f>SUM(B37)*6</f>
        <v>8928</v>
      </c>
      <c r="F37" s="189">
        <f>SUM(B37)*7</f>
        <v>10416</v>
      </c>
      <c r="G37" s="189">
        <f>SUM(B37)*8</f>
        <v>11904</v>
      </c>
      <c r="H37" s="189">
        <f>SUM(B37)*9</f>
        <v>13392</v>
      </c>
      <c r="I37" s="41">
        <v>1941</v>
      </c>
      <c r="J37" s="42">
        <v>4223</v>
      </c>
      <c r="K37" s="41">
        <v>1764</v>
      </c>
      <c r="L37" s="42">
        <v>3839</v>
      </c>
      <c r="M37" s="251">
        <f>(I37-K37)/K37</f>
        <v>0.10034013605442177</v>
      </c>
      <c r="N37" s="251">
        <f>(J37-L37)/L37</f>
        <v>0.10002604845011721</v>
      </c>
      <c r="O37" s="121"/>
      <c r="P37" s="121"/>
      <c r="Q37" s="122"/>
      <c r="R37" s="122"/>
      <c r="S37" s="96">
        <f>G37+(2*I37)+J37</f>
        <v>20009</v>
      </c>
      <c r="T37" s="96">
        <v>19271</v>
      </c>
      <c r="U37" s="195">
        <f>(S37-T37)/T37</f>
        <v>3.829588500856209E-2</v>
      </c>
      <c r="V37" s="79">
        <f>S37-G37+H37</f>
        <v>21497</v>
      </c>
      <c r="W37" s="79">
        <v>20759</v>
      </c>
      <c r="X37" s="83">
        <f t="shared" si="1"/>
        <v>3.5550845416445882E-2</v>
      </c>
      <c r="Y37" s="203"/>
    </row>
    <row r="38" spans="1:25" s="25" customFormat="1" ht="15.75" thickBot="1">
      <c r="A38" s="204" t="s">
        <v>10</v>
      </c>
      <c r="B38" s="52"/>
      <c r="C38" s="205"/>
      <c r="D38" s="206"/>
      <c r="E38" s="206"/>
      <c r="F38" s="206"/>
      <c r="G38" s="206"/>
      <c r="H38" s="207"/>
      <c r="I38" s="208"/>
      <c r="J38" s="220"/>
      <c r="K38" s="50"/>
      <c r="L38" s="45"/>
      <c r="M38" s="254"/>
      <c r="N38" s="254"/>
      <c r="O38" s="157"/>
      <c r="P38" s="157"/>
      <c r="Q38" s="158"/>
      <c r="R38" s="158"/>
      <c r="S38" s="97"/>
      <c r="T38" s="97"/>
      <c r="U38" s="210"/>
      <c r="V38" s="80"/>
      <c r="W38" s="80"/>
      <c r="X38" s="211"/>
      <c r="Y38" s="221"/>
    </row>
    <row r="39" spans="1:25" s="25" customFormat="1" ht="15.75">
      <c r="A39" s="5" t="s">
        <v>14</v>
      </c>
      <c r="B39" s="28">
        <v>3124</v>
      </c>
      <c r="C39" s="46">
        <f>SUM(B39)*4</f>
        <v>12496</v>
      </c>
      <c r="D39" s="47">
        <f>SUM(B39)*5</f>
        <v>15620</v>
      </c>
      <c r="E39" s="47">
        <f>SUM(B39)*6</f>
        <v>18744</v>
      </c>
      <c r="F39" s="47">
        <f>SUM(B39)*7</f>
        <v>21868</v>
      </c>
      <c r="G39" s="47">
        <f>B39*8</f>
        <v>24992</v>
      </c>
      <c r="H39" s="48">
        <f>B39*9</f>
        <v>28116</v>
      </c>
      <c r="I39" s="213">
        <v>2641</v>
      </c>
      <c r="J39" s="214">
        <v>4068</v>
      </c>
      <c r="K39" s="31">
        <v>2641</v>
      </c>
      <c r="L39" s="32">
        <v>4068</v>
      </c>
      <c r="M39" s="251">
        <f>(I39-K39)/K39</f>
        <v>0</v>
      </c>
      <c r="N39" s="251">
        <f>(J39-L39)/L39</f>
        <v>0</v>
      </c>
      <c r="O39" s="164">
        <v>0.3</v>
      </c>
      <c r="P39" s="164">
        <v>0.3</v>
      </c>
      <c r="Q39" s="149">
        <v>1</v>
      </c>
      <c r="R39" s="149">
        <v>1</v>
      </c>
      <c r="S39" s="95">
        <f>G39+(2*I39)+J39</f>
        <v>34342</v>
      </c>
      <c r="T39" s="95">
        <v>34342</v>
      </c>
      <c r="U39" s="195">
        <f>(S39-T39)/T39</f>
        <v>0</v>
      </c>
      <c r="V39" s="78">
        <f>S39-G39+H39</f>
        <v>37466</v>
      </c>
      <c r="W39" s="78">
        <v>37466</v>
      </c>
      <c r="X39" s="196">
        <f t="shared" si="1"/>
        <v>0</v>
      </c>
      <c r="Y39" s="197">
        <v>40179</v>
      </c>
    </row>
    <row r="40" spans="1:25" s="25" customFormat="1">
      <c r="A40" s="198" t="s">
        <v>9</v>
      </c>
      <c r="B40" s="30">
        <v>2031</v>
      </c>
      <c r="C40" s="46">
        <f>SUM(B40)*4</f>
        <v>8124</v>
      </c>
      <c r="D40" s="47">
        <f>SUM(B40)*5</f>
        <v>10155</v>
      </c>
      <c r="E40" s="47">
        <f>SUM(B40)*6</f>
        <v>12186</v>
      </c>
      <c r="F40" s="47">
        <f>SUM(B40)*7</f>
        <v>14217</v>
      </c>
      <c r="G40" s="47">
        <f>B40*8</f>
        <v>16248</v>
      </c>
      <c r="H40" s="48">
        <f>B40*9</f>
        <v>18279</v>
      </c>
      <c r="I40" s="199">
        <v>2641</v>
      </c>
      <c r="J40" s="219">
        <v>4068</v>
      </c>
      <c r="K40" s="35">
        <v>2641</v>
      </c>
      <c r="L40" s="36">
        <v>4068</v>
      </c>
      <c r="M40" s="251">
        <f>(I40-K40)/K40</f>
        <v>0</v>
      </c>
      <c r="N40" s="251">
        <f>(J40-L40)/L40</f>
        <v>0</v>
      </c>
      <c r="O40" s="153"/>
      <c r="P40" s="153"/>
      <c r="Q40" s="154"/>
      <c r="R40" s="154"/>
      <c r="S40" s="96">
        <f>G40+(2*I40)+J40</f>
        <v>25598</v>
      </c>
      <c r="T40" s="96">
        <v>25598</v>
      </c>
      <c r="U40" s="195">
        <f>(S40-T40)/T40</f>
        <v>0</v>
      </c>
      <c r="V40" s="79">
        <f>S40-G40+H40</f>
        <v>27629</v>
      </c>
      <c r="W40" s="79">
        <v>27629</v>
      </c>
      <c r="X40" s="196">
        <f t="shared" si="1"/>
        <v>0</v>
      </c>
      <c r="Y40" s="203"/>
    </row>
    <row r="41" spans="1:25" s="25" customFormat="1" ht="15.75" thickBot="1">
      <c r="A41" s="204" t="s">
        <v>10</v>
      </c>
      <c r="B41" s="49"/>
      <c r="C41" s="230"/>
      <c r="D41" s="231"/>
      <c r="E41" s="231"/>
      <c r="F41" s="231"/>
      <c r="G41" s="231"/>
      <c r="H41" s="232"/>
      <c r="I41" s="208"/>
      <c r="J41" s="233"/>
      <c r="K41" s="50"/>
      <c r="L41" s="51"/>
      <c r="M41" s="254"/>
      <c r="N41" s="254"/>
      <c r="O41" s="157"/>
      <c r="P41" s="157"/>
      <c r="Q41" s="158"/>
      <c r="R41" s="158"/>
      <c r="S41" s="234"/>
      <c r="T41" s="234"/>
      <c r="U41" s="210"/>
      <c r="V41" s="235"/>
      <c r="W41" s="235"/>
      <c r="X41" s="211"/>
      <c r="Y41" s="221"/>
    </row>
    <row r="42" spans="1:25" s="25" customFormat="1" ht="15.75">
      <c r="A42" s="5" t="s">
        <v>37</v>
      </c>
      <c r="B42" s="44">
        <v>2932</v>
      </c>
      <c r="C42" s="191">
        <f>SUM(B42)*4</f>
        <v>11728</v>
      </c>
      <c r="D42" s="236">
        <f>SUM(B42)*5</f>
        <v>14660</v>
      </c>
      <c r="E42" s="236">
        <f>SUM(B42)*6</f>
        <v>17592</v>
      </c>
      <c r="F42" s="236">
        <f>SUM(B42)*7</f>
        <v>20524</v>
      </c>
      <c r="G42" s="236">
        <f>SUM(B42)*8</f>
        <v>23456</v>
      </c>
      <c r="H42" s="237">
        <f>SUM(B42)*9</f>
        <v>26388</v>
      </c>
      <c r="I42" s="188">
        <v>1948</v>
      </c>
      <c r="J42" s="214">
        <v>3876</v>
      </c>
      <c r="K42" s="29">
        <v>1855</v>
      </c>
      <c r="L42" s="32">
        <v>3691</v>
      </c>
      <c r="M42" s="251">
        <f>(I42-K42)/K42</f>
        <v>5.0134770889487867E-2</v>
      </c>
      <c r="N42" s="251">
        <f>(J42-L42)/L42</f>
        <v>5.0121918179355185E-2</v>
      </c>
      <c r="O42" s="164">
        <v>0.5</v>
      </c>
      <c r="P42" s="164">
        <v>0.5</v>
      </c>
      <c r="Q42" s="149">
        <v>1</v>
      </c>
      <c r="R42" s="149">
        <v>1</v>
      </c>
      <c r="S42" s="95">
        <f>G42+(2*I42)+J42</f>
        <v>31228</v>
      </c>
      <c r="T42" s="95">
        <v>29737</v>
      </c>
      <c r="U42" s="195">
        <f>(S42-T42)/T42</f>
        <v>5.0139556781114439E-2</v>
      </c>
      <c r="V42" s="78">
        <f>S42-G42+H42</f>
        <v>34160</v>
      </c>
      <c r="W42" s="78">
        <v>32529</v>
      </c>
      <c r="X42" s="196">
        <f t="shared" si="1"/>
        <v>5.013987518829352E-2</v>
      </c>
      <c r="Y42" s="197">
        <v>40422</v>
      </c>
    </row>
    <row r="43" spans="1:25" s="25" customFormat="1" ht="15.75" thickBot="1">
      <c r="A43" s="198" t="s">
        <v>9</v>
      </c>
      <c r="B43" s="238">
        <f>+B42*0.7</f>
        <v>2052.4</v>
      </c>
      <c r="C43" s="239">
        <f>SUM(B43)*4</f>
        <v>8209.6</v>
      </c>
      <c r="D43" s="240">
        <f>SUM(B43)*5</f>
        <v>10262</v>
      </c>
      <c r="E43" s="240">
        <f>SUM(B43)*6</f>
        <v>12314.400000000001</v>
      </c>
      <c r="F43" s="240">
        <f>SUM(B43)*7</f>
        <v>14366.800000000001</v>
      </c>
      <c r="G43" s="240">
        <f>SUM(B43)*8</f>
        <v>16419.2</v>
      </c>
      <c r="H43" s="241">
        <f>SUM(B43)*9</f>
        <v>18471.600000000002</v>
      </c>
      <c r="I43" s="216">
        <v>1948</v>
      </c>
      <c r="J43" s="219">
        <v>3876</v>
      </c>
      <c r="K43" s="43">
        <v>1855</v>
      </c>
      <c r="L43" s="36">
        <v>3691</v>
      </c>
      <c r="M43" s="251">
        <f>(I43-K43)/K43</f>
        <v>5.0134770889487867E-2</v>
      </c>
      <c r="N43" s="251">
        <f>(J43-L43)/L43</f>
        <v>5.0121918179355185E-2</v>
      </c>
      <c r="O43" s="153"/>
      <c r="P43" s="153"/>
      <c r="Q43" s="154"/>
      <c r="R43" s="154"/>
      <c r="S43" s="96">
        <f>G43+(2*I43)+J43</f>
        <v>24191.200000000001</v>
      </c>
      <c r="T43" s="96">
        <v>23036.199999999997</v>
      </c>
      <c r="U43" s="195">
        <f>(S43-T43)/T43</f>
        <v>5.013847770031532E-2</v>
      </c>
      <c r="V43" s="79">
        <f>S43-G43+H43</f>
        <v>26243.600000000002</v>
      </c>
      <c r="W43" s="79">
        <v>24990.6</v>
      </c>
      <c r="X43" s="202">
        <f t="shared" si="1"/>
        <v>5.013885220843052E-2</v>
      </c>
      <c r="Y43" s="203"/>
    </row>
    <row r="44" spans="1:25" s="25" customFormat="1" ht="15.75" thickBot="1">
      <c r="A44" s="204" t="s">
        <v>10</v>
      </c>
      <c r="B44" s="69" t="s">
        <v>23</v>
      </c>
      <c r="C44" s="242"/>
      <c r="D44" s="240"/>
      <c r="E44" s="240"/>
      <c r="F44" s="240"/>
      <c r="G44" s="240"/>
      <c r="H44" s="243"/>
      <c r="I44" s="208"/>
      <c r="J44" s="233"/>
      <c r="K44" s="50"/>
      <c r="L44" s="51"/>
      <c r="M44" s="254"/>
      <c r="N44" s="254"/>
      <c r="O44" s="157"/>
      <c r="P44" s="157"/>
      <c r="Q44" s="158"/>
      <c r="R44" s="158"/>
      <c r="S44" s="97"/>
      <c r="T44" s="97"/>
      <c r="U44" s="210"/>
      <c r="V44" s="80"/>
      <c r="W44" s="80"/>
      <c r="X44" s="211"/>
      <c r="Y44" s="244"/>
    </row>
    <row r="45" spans="1:25" s="25" customFormat="1" ht="15.75">
      <c r="A45" s="5" t="s">
        <v>38</v>
      </c>
      <c r="B45" s="28">
        <v>2916</v>
      </c>
      <c r="C45" s="188">
        <f>SUM(B45)*4</f>
        <v>11664</v>
      </c>
      <c r="D45" s="189">
        <f>SUM(B45)*5</f>
        <v>14580</v>
      </c>
      <c r="E45" s="189">
        <f>SUM(B45)*6</f>
        <v>17496</v>
      </c>
      <c r="F45" s="189">
        <f>SUM(B45)*7</f>
        <v>20412</v>
      </c>
      <c r="G45" s="189">
        <f>SUM(B45)*8</f>
        <v>23328</v>
      </c>
      <c r="H45" s="189">
        <f>G45+9000</f>
        <v>32328</v>
      </c>
      <c r="I45" s="213">
        <v>1896</v>
      </c>
      <c r="J45" s="214">
        <v>4164</v>
      </c>
      <c r="K45" s="31">
        <v>1580</v>
      </c>
      <c r="L45" s="32">
        <v>3470</v>
      </c>
      <c r="M45" s="251">
        <f>(I45-K45)/K45</f>
        <v>0.2</v>
      </c>
      <c r="N45" s="251">
        <f>(J45-L45)/L45</f>
        <v>0.2</v>
      </c>
      <c r="O45" s="164">
        <v>0.25</v>
      </c>
      <c r="P45" s="164">
        <v>0.25</v>
      </c>
      <c r="Q45" s="149">
        <v>0.5</v>
      </c>
      <c r="R45" s="149">
        <v>0.5</v>
      </c>
      <c r="S45" s="95">
        <f>G45+(2*I45)+J45</f>
        <v>31284</v>
      </c>
      <c r="T45" s="95">
        <v>28230</v>
      </c>
      <c r="U45" s="195">
        <f>(S45-T45)/T45</f>
        <v>0.10818278427205101</v>
      </c>
      <c r="V45" s="78">
        <f>S45-G45+H45</f>
        <v>40284</v>
      </c>
      <c r="W45" s="78">
        <v>37230</v>
      </c>
      <c r="X45" s="227">
        <f t="shared" si="1"/>
        <v>8.2030620467365034E-2</v>
      </c>
      <c r="Y45" s="245">
        <v>40544</v>
      </c>
    </row>
    <row r="46" spans="1:25" s="25" customFormat="1">
      <c r="A46" s="198" t="s">
        <v>9</v>
      </c>
      <c r="B46" s="30">
        <v>1944</v>
      </c>
      <c r="C46" s="188">
        <f>SUM(B46)*4</f>
        <v>7776</v>
      </c>
      <c r="D46" s="189">
        <f>SUM(B46)*5</f>
        <v>9720</v>
      </c>
      <c r="E46" s="189">
        <f>SUM(B46)*6</f>
        <v>11664</v>
      </c>
      <c r="F46" s="189">
        <f>SUM(B46)*7</f>
        <v>13608</v>
      </c>
      <c r="G46" s="189">
        <f>SUM(B46)*8</f>
        <v>15552</v>
      </c>
      <c r="H46" s="189">
        <f>G46+9000</f>
        <v>24552</v>
      </c>
      <c r="I46" s="213">
        <v>1896</v>
      </c>
      <c r="J46" s="214">
        <v>4164</v>
      </c>
      <c r="K46" s="31">
        <v>1580</v>
      </c>
      <c r="L46" s="32">
        <v>3470</v>
      </c>
      <c r="M46" s="251">
        <f>(I46-K46)/K46</f>
        <v>0.2</v>
      </c>
      <c r="N46" s="251">
        <f>(J46-L46)/L46</f>
        <v>0.2</v>
      </c>
      <c r="O46" s="153"/>
      <c r="P46" s="153"/>
      <c r="Q46" s="154"/>
      <c r="R46" s="154"/>
      <c r="S46" s="96">
        <f>G46+(2*I46)+J46</f>
        <v>23508</v>
      </c>
      <c r="T46" s="96">
        <v>21030</v>
      </c>
      <c r="U46" s="195">
        <f>(S46-T46)/T46</f>
        <v>0.11783166904422254</v>
      </c>
      <c r="V46" s="79">
        <f>S46-G46+H46</f>
        <v>32508</v>
      </c>
      <c r="W46" s="79">
        <v>27130</v>
      </c>
      <c r="X46" s="246">
        <f t="shared" si="1"/>
        <v>0.19823074087725764</v>
      </c>
      <c r="Y46" s="203"/>
    </row>
    <row r="47" spans="1:25" s="25" customFormat="1" ht="15.75" thickBot="1">
      <c r="A47" s="204" t="s">
        <v>10</v>
      </c>
      <c r="B47" s="247" t="s">
        <v>53</v>
      </c>
      <c r="C47" s="205"/>
      <c r="D47" s="206"/>
      <c r="E47" s="206"/>
      <c r="F47" s="206"/>
      <c r="G47" s="206"/>
      <c r="H47" s="207"/>
      <c r="I47" s="208"/>
      <c r="J47" s="233"/>
      <c r="K47" s="50"/>
      <c r="L47" s="45"/>
      <c r="M47" s="254"/>
      <c r="N47" s="254"/>
      <c r="O47" s="157"/>
      <c r="P47" s="157"/>
      <c r="Q47" s="158"/>
      <c r="R47" s="158"/>
      <c r="S47" s="234"/>
      <c r="T47" s="234"/>
      <c r="U47" s="210"/>
      <c r="V47" s="235"/>
      <c r="W47" s="235"/>
      <c r="X47" s="248"/>
      <c r="Y47" s="221"/>
    </row>
    <row r="48" spans="1:25">
      <c r="C48" s="11"/>
      <c r="K48" s="8"/>
      <c r="L48" s="4"/>
      <c r="S48" s="4"/>
    </row>
    <row r="49" spans="1:24">
      <c r="A49" s="12"/>
      <c r="K49" s="8"/>
      <c r="L49" s="4"/>
      <c r="S49" s="4"/>
    </row>
    <row r="50" spans="1:24">
      <c r="A50" s="26"/>
      <c r="B50" s="10"/>
      <c r="C50" s="11"/>
      <c r="S50" s="10"/>
      <c r="V50" s="10"/>
    </row>
    <row r="51" spans="1:24">
      <c r="A51" s="26"/>
      <c r="B51" s="10"/>
      <c r="S51" s="10"/>
      <c r="V51" s="10"/>
    </row>
    <row r="52" spans="1:24" s="1" customFormat="1" ht="15.75">
      <c r="A52" s="13"/>
      <c r="B52" s="18"/>
      <c r="C52" s="2"/>
      <c r="D52" s="2"/>
      <c r="E52" s="2"/>
      <c r="F52" s="2"/>
      <c r="G52" s="2"/>
      <c r="H52" s="2"/>
      <c r="I52" s="19"/>
      <c r="J52" s="2"/>
      <c r="K52"/>
      <c r="L52"/>
      <c r="M52" s="26"/>
      <c r="N52" s="26"/>
      <c r="O52" s="20"/>
      <c r="P52"/>
      <c r="Q52" s="20"/>
      <c r="R52"/>
      <c r="S52" s="9"/>
      <c r="T52" s="9"/>
      <c r="U52" s="26"/>
      <c r="W52" s="26"/>
      <c r="X52" s="26"/>
    </row>
    <row r="53" spans="1:24" s="1" customFormat="1">
      <c r="B53" s="18"/>
      <c r="C53" s="2"/>
      <c r="D53" s="2"/>
      <c r="E53" s="2"/>
      <c r="F53" s="2"/>
      <c r="G53" s="2"/>
      <c r="H53" s="2"/>
      <c r="I53" s="19"/>
      <c r="J53" s="2"/>
      <c r="K53"/>
      <c r="L53"/>
      <c r="M53" s="26"/>
      <c r="N53" s="26"/>
      <c r="O53" s="20"/>
      <c r="P53"/>
      <c r="Q53" s="20"/>
      <c r="R53"/>
      <c r="S53" s="9"/>
      <c r="T53" s="9"/>
      <c r="U53" s="26"/>
      <c r="W53" s="26"/>
      <c r="X53" s="26"/>
    </row>
    <row r="54" spans="1:24" s="1" customFormat="1">
      <c r="B54" s="18"/>
      <c r="C54" s="2"/>
      <c r="H54" s="2"/>
      <c r="I54" s="19"/>
      <c r="J54" s="2"/>
      <c r="K54"/>
      <c r="L54"/>
      <c r="M54" s="26"/>
      <c r="N54" s="26"/>
      <c r="O54" s="20"/>
      <c r="P54"/>
      <c r="Q54" s="20"/>
      <c r="R54"/>
      <c r="S54" s="9"/>
      <c r="T54" s="9"/>
      <c r="U54" s="26"/>
      <c r="W54" s="26"/>
      <c r="X54" s="26"/>
    </row>
    <row r="55" spans="1:24" s="1" customFormat="1" ht="15.75">
      <c r="A55" s="13"/>
      <c r="B55" s="18"/>
      <c r="C55" s="2"/>
      <c r="D55" s="2"/>
      <c r="E55" s="2"/>
      <c r="F55" s="2"/>
      <c r="G55" s="2"/>
      <c r="H55" s="2"/>
      <c r="I55" s="19"/>
      <c r="J55" s="2"/>
      <c r="K55"/>
      <c r="L55"/>
      <c r="M55" s="26"/>
      <c r="N55" s="26"/>
      <c r="O55" s="20"/>
      <c r="P55"/>
      <c r="Q55" s="20"/>
      <c r="R55"/>
      <c r="S55" s="9"/>
      <c r="T55" s="9"/>
      <c r="U55" s="26"/>
      <c r="W55" s="26"/>
      <c r="X55" s="26"/>
    </row>
    <row r="56" spans="1:24" s="1" customFormat="1">
      <c r="B56" s="18"/>
      <c r="C56" s="2"/>
      <c r="D56" s="2"/>
      <c r="E56" s="2"/>
      <c r="F56" s="2"/>
      <c r="G56" s="2"/>
      <c r="H56" s="2"/>
      <c r="I56" s="19"/>
      <c r="J56" s="2"/>
      <c r="K56"/>
      <c r="L56"/>
      <c r="M56" s="26"/>
      <c r="N56" s="26"/>
      <c r="O56" s="20"/>
      <c r="P56"/>
      <c r="Q56" s="20"/>
      <c r="R56"/>
      <c r="S56" s="9"/>
      <c r="T56" s="9"/>
      <c r="U56" s="26"/>
      <c r="W56" s="26"/>
      <c r="X56" s="26"/>
    </row>
    <row r="57" spans="1:24" s="1" customFormat="1">
      <c r="B57" s="18"/>
      <c r="C57" s="2"/>
      <c r="D57" s="2"/>
      <c r="E57" s="2"/>
      <c r="F57" s="2"/>
      <c r="G57" s="2"/>
      <c r="H57" s="2"/>
      <c r="I57" s="19"/>
      <c r="J57" s="2"/>
      <c r="K57"/>
      <c r="L57"/>
      <c r="M57" s="26"/>
      <c r="N57" s="26"/>
      <c r="O57" s="20"/>
      <c r="P57"/>
      <c r="Q57" s="20"/>
      <c r="R57"/>
      <c r="S57" s="9"/>
      <c r="T57" s="9"/>
      <c r="U57" s="26"/>
      <c r="W57" s="26"/>
      <c r="X57" s="26"/>
    </row>
    <row r="58" spans="1:24" s="1" customFormat="1" ht="15.75">
      <c r="A58" s="13"/>
      <c r="B58" s="18"/>
      <c r="C58" s="2"/>
      <c r="D58" s="2"/>
      <c r="E58" s="2"/>
      <c r="F58" s="2"/>
      <c r="G58" s="2"/>
      <c r="H58" s="2"/>
      <c r="I58" s="19"/>
      <c r="J58" s="2"/>
      <c r="K58"/>
      <c r="L58"/>
      <c r="M58" s="26"/>
      <c r="N58" s="26"/>
      <c r="O58" s="20"/>
      <c r="P58"/>
      <c r="Q58" s="20"/>
      <c r="R58"/>
      <c r="S58" s="9"/>
      <c r="T58" s="9"/>
      <c r="U58" s="26"/>
      <c r="W58" s="26"/>
      <c r="X58" s="26"/>
    </row>
    <row r="59" spans="1:24" s="1" customFormat="1">
      <c r="B59" s="18"/>
      <c r="C59" s="2"/>
      <c r="D59" s="2"/>
      <c r="E59" s="2"/>
      <c r="F59" s="2"/>
      <c r="G59" s="2"/>
      <c r="H59" s="2"/>
      <c r="I59" s="19"/>
      <c r="J59" s="2"/>
      <c r="K59"/>
      <c r="L59"/>
      <c r="M59" s="26"/>
      <c r="N59" s="26"/>
      <c r="O59" s="20"/>
      <c r="P59"/>
      <c r="Q59" s="20"/>
      <c r="R59"/>
      <c r="S59" s="9"/>
      <c r="T59" s="9"/>
      <c r="U59" s="26"/>
      <c r="W59" s="26"/>
      <c r="X59" s="26"/>
    </row>
    <row r="60" spans="1:24" s="1" customFormat="1">
      <c r="B60" s="18"/>
      <c r="C60" s="2"/>
      <c r="D60" s="2"/>
      <c r="E60" s="2"/>
      <c r="F60" s="2"/>
      <c r="G60" s="2"/>
      <c r="H60" s="2"/>
      <c r="I60" s="19"/>
      <c r="J60" s="2"/>
      <c r="K60"/>
      <c r="L60"/>
      <c r="M60" s="26"/>
      <c r="N60" s="26"/>
      <c r="O60" s="20"/>
      <c r="P60"/>
      <c r="Q60" s="20"/>
      <c r="R60"/>
      <c r="S60" s="9"/>
      <c r="T60" s="9"/>
      <c r="U60" s="26"/>
      <c r="W60" s="26"/>
      <c r="X60" s="26"/>
    </row>
    <row r="61" spans="1:24" s="1" customFormat="1" ht="15.75">
      <c r="A61" s="13"/>
      <c r="B61" s="18"/>
      <c r="C61" s="2"/>
      <c r="D61" s="2"/>
      <c r="E61" s="2"/>
      <c r="F61" s="2"/>
      <c r="G61" s="2"/>
      <c r="H61" s="2"/>
      <c r="I61" s="19"/>
      <c r="J61" s="2"/>
      <c r="K61"/>
      <c r="L61"/>
      <c r="M61" s="26"/>
      <c r="N61" s="26"/>
      <c r="O61" s="20"/>
      <c r="P61"/>
      <c r="Q61" s="20"/>
      <c r="R61"/>
      <c r="S61" s="9"/>
      <c r="T61" s="9"/>
      <c r="U61" s="26"/>
      <c r="W61" s="26"/>
      <c r="X61" s="26"/>
    </row>
    <row r="62" spans="1:24" s="1" customFormat="1">
      <c r="B62" s="18"/>
      <c r="C62" s="2"/>
      <c r="D62" s="2"/>
      <c r="E62" s="2"/>
      <c r="F62" s="2"/>
      <c r="G62" s="2"/>
      <c r="H62" s="2"/>
      <c r="I62" s="19"/>
      <c r="J62" s="2"/>
      <c r="K62"/>
      <c r="L62"/>
      <c r="M62" s="26"/>
      <c r="N62" s="26"/>
      <c r="O62" s="20"/>
      <c r="P62"/>
      <c r="Q62" s="20"/>
      <c r="R62"/>
      <c r="S62" s="9"/>
      <c r="T62" s="9"/>
      <c r="U62" s="26"/>
      <c r="W62" s="26"/>
      <c r="X62" s="26"/>
    </row>
    <row r="63" spans="1:24" s="1" customFormat="1">
      <c r="B63" s="2"/>
      <c r="C63" s="2"/>
      <c r="D63" s="2"/>
      <c r="E63" s="2"/>
      <c r="F63" s="2"/>
      <c r="G63" s="2"/>
      <c r="H63" s="2"/>
      <c r="I63" s="19"/>
      <c r="J63" s="2"/>
      <c r="K63"/>
      <c r="L63"/>
      <c r="M63" s="26"/>
      <c r="N63" s="26"/>
      <c r="O63" s="20"/>
      <c r="P63"/>
      <c r="Q63" s="20"/>
      <c r="R63"/>
      <c r="S63" s="9"/>
      <c r="T63" s="9"/>
      <c r="U63" s="26"/>
      <c r="W63" s="26"/>
      <c r="X63" s="26"/>
    </row>
    <row r="64" spans="1:24" s="1" customFormat="1" ht="15.75">
      <c r="A64" s="13"/>
      <c r="B64" s="18"/>
      <c r="C64" s="2"/>
      <c r="D64" s="2"/>
      <c r="E64" s="2"/>
      <c r="F64" s="2"/>
      <c r="G64" s="2"/>
      <c r="H64" s="2"/>
      <c r="I64" s="19"/>
      <c r="J64" s="2"/>
      <c r="K64"/>
      <c r="L64"/>
      <c r="M64" s="26"/>
      <c r="N64" s="26"/>
      <c r="O64" s="20"/>
      <c r="P64"/>
      <c r="Q64" s="20"/>
      <c r="R64"/>
      <c r="S64" s="9"/>
      <c r="T64" s="9"/>
      <c r="U64" s="26"/>
      <c r="W64" s="26"/>
      <c r="X64" s="26"/>
    </row>
    <row r="65" spans="1:24" s="1" customFormat="1">
      <c r="B65" s="18"/>
      <c r="C65" s="2"/>
      <c r="D65" s="2"/>
      <c r="E65" s="2"/>
      <c r="F65" s="2"/>
      <c r="G65" s="2"/>
      <c r="H65" s="2"/>
      <c r="I65" s="19"/>
      <c r="J65" s="2"/>
      <c r="K65"/>
      <c r="L65"/>
      <c r="M65" s="26"/>
      <c r="N65" s="26"/>
      <c r="O65" s="20"/>
      <c r="P65"/>
      <c r="Q65" s="20"/>
      <c r="R65"/>
      <c r="S65" s="9"/>
      <c r="T65" s="9"/>
      <c r="U65" s="26"/>
      <c r="W65" s="26"/>
      <c r="X65" s="26"/>
    </row>
    <row r="66" spans="1:24" s="1" customFormat="1">
      <c r="B66" s="18"/>
      <c r="C66" s="2"/>
      <c r="D66" s="2"/>
      <c r="E66" s="2"/>
      <c r="F66" s="2"/>
      <c r="G66" s="2"/>
      <c r="H66" s="2"/>
      <c r="I66" s="19"/>
      <c r="J66" s="2"/>
      <c r="K66"/>
      <c r="L66"/>
      <c r="M66" s="26"/>
      <c r="N66" s="26"/>
      <c r="O66" s="20"/>
      <c r="P66"/>
      <c r="Q66" s="20"/>
      <c r="R66"/>
      <c r="S66" s="9"/>
      <c r="T66" s="9"/>
      <c r="U66" s="26"/>
      <c r="W66" s="26"/>
      <c r="X66" s="26"/>
    </row>
    <row r="67" spans="1:24" s="1" customFormat="1" ht="15.75">
      <c r="A67" s="13"/>
      <c r="B67" s="18"/>
      <c r="C67" s="2"/>
      <c r="D67" s="2"/>
      <c r="E67" s="2"/>
      <c r="F67" s="2"/>
      <c r="G67" s="2"/>
      <c r="H67" s="2"/>
      <c r="I67" s="19"/>
      <c r="J67" s="2"/>
      <c r="K67"/>
      <c r="L67"/>
      <c r="M67" s="26"/>
      <c r="N67" s="26"/>
      <c r="O67" s="20"/>
      <c r="P67"/>
      <c r="Q67" s="20"/>
      <c r="R67"/>
      <c r="S67" s="9"/>
      <c r="T67" s="9"/>
      <c r="U67" s="26"/>
      <c r="W67" s="26"/>
      <c r="X67" s="26"/>
    </row>
    <row r="68" spans="1:24" s="1" customFormat="1">
      <c r="B68" s="18"/>
      <c r="C68" s="2"/>
      <c r="D68" s="2"/>
      <c r="E68" s="2"/>
      <c r="F68" s="2"/>
      <c r="G68" s="2"/>
      <c r="H68" s="2"/>
      <c r="I68" s="19"/>
      <c r="J68" s="2"/>
      <c r="K68"/>
      <c r="L68"/>
      <c r="M68" s="26"/>
      <c r="N68" s="26"/>
      <c r="O68" s="20"/>
      <c r="P68"/>
      <c r="Q68" s="20"/>
      <c r="R68"/>
      <c r="S68" s="9"/>
      <c r="T68" s="9"/>
      <c r="U68" s="26"/>
      <c r="W68" s="26"/>
      <c r="X68" s="26"/>
    </row>
    <row r="69" spans="1:24" s="1" customFormat="1">
      <c r="B69" s="18"/>
      <c r="C69" s="2"/>
      <c r="D69" s="2"/>
      <c r="E69" s="2"/>
      <c r="F69" s="2"/>
      <c r="G69" s="2"/>
      <c r="H69" s="2"/>
      <c r="I69" s="19"/>
      <c r="J69" s="2"/>
      <c r="K69"/>
      <c r="L69"/>
      <c r="M69" s="26"/>
      <c r="N69" s="26"/>
      <c r="O69" s="20"/>
      <c r="P69"/>
      <c r="Q69" s="20"/>
      <c r="R69"/>
      <c r="S69" s="9"/>
      <c r="T69" s="9"/>
      <c r="U69" s="26"/>
      <c r="W69" s="26"/>
      <c r="X69" s="26"/>
    </row>
    <row r="70" spans="1:24" s="1" customFormat="1" ht="15.75">
      <c r="A70" s="13"/>
      <c r="B70" s="18"/>
      <c r="C70" s="2"/>
      <c r="D70" s="2"/>
      <c r="E70" s="2"/>
      <c r="F70" s="2"/>
      <c r="G70" s="2"/>
      <c r="H70" s="2"/>
      <c r="I70" s="19"/>
      <c r="J70" s="2"/>
      <c r="K70"/>
      <c r="L70"/>
      <c r="M70" s="26"/>
      <c r="N70" s="26"/>
      <c r="O70" s="20"/>
      <c r="P70"/>
      <c r="Q70" s="20"/>
      <c r="R70"/>
      <c r="S70" s="9"/>
      <c r="T70" s="9"/>
      <c r="U70" s="26"/>
      <c r="W70" s="26"/>
      <c r="X70" s="26"/>
    </row>
    <row r="71" spans="1:24" s="1" customFormat="1">
      <c r="B71" s="18"/>
      <c r="C71" s="2"/>
      <c r="D71" s="2"/>
      <c r="E71" s="2"/>
      <c r="F71" s="2"/>
      <c r="G71" s="2"/>
      <c r="H71" s="2"/>
      <c r="I71" s="19"/>
      <c r="J71" s="2"/>
      <c r="K71"/>
      <c r="L71"/>
      <c r="M71" s="26"/>
      <c r="N71" s="26"/>
      <c r="O71" s="20"/>
      <c r="P71"/>
      <c r="Q71" s="20"/>
      <c r="R71"/>
      <c r="S71" s="9"/>
      <c r="T71" s="9"/>
      <c r="U71" s="26"/>
      <c r="W71" s="26"/>
      <c r="X71" s="26"/>
    </row>
    <row r="72" spans="1:24" s="1" customFormat="1">
      <c r="B72" s="18"/>
      <c r="D72" s="2"/>
      <c r="E72" s="2"/>
      <c r="F72" s="2"/>
      <c r="G72" s="2"/>
      <c r="H72" s="2"/>
      <c r="I72" s="19"/>
      <c r="J72" s="2"/>
      <c r="K72"/>
      <c r="L72"/>
      <c r="M72" s="26"/>
      <c r="N72" s="26"/>
      <c r="O72" s="20"/>
      <c r="P72"/>
      <c r="Q72" s="20"/>
      <c r="R72"/>
      <c r="S72" s="9"/>
      <c r="T72" s="9"/>
      <c r="U72" s="26"/>
      <c r="W72" s="26"/>
      <c r="X72" s="26"/>
    </row>
    <row r="73" spans="1:24" s="1" customFormat="1" ht="15.75">
      <c r="A73" s="13"/>
      <c r="B73" s="18"/>
      <c r="C73" s="2"/>
      <c r="D73" s="2"/>
      <c r="E73" s="2"/>
      <c r="F73" s="2"/>
      <c r="G73" s="2"/>
      <c r="H73" s="2"/>
      <c r="I73" s="19"/>
      <c r="J73" s="2"/>
      <c r="K73"/>
      <c r="L73"/>
      <c r="M73" s="26"/>
      <c r="N73" s="26"/>
      <c r="O73" s="20"/>
      <c r="P73"/>
      <c r="Q73" s="20"/>
      <c r="R73"/>
      <c r="S73" s="9"/>
      <c r="T73" s="9"/>
      <c r="U73" s="26"/>
      <c r="W73" s="26"/>
      <c r="X73" s="26"/>
    </row>
    <row r="74" spans="1:24" s="1" customFormat="1">
      <c r="B74" s="18"/>
      <c r="C74" s="2"/>
      <c r="D74" s="2"/>
      <c r="E74" s="2"/>
      <c r="F74" s="2"/>
      <c r="G74" s="2"/>
      <c r="H74" s="2"/>
      <c r="I74" s="19"/>
      <c r="J74" s="2"/>
      <c r="K74"/>
      <c r="L74"/>
      <c r="M74" s="26"/>
      <c r="N74" s="26"/>
      <c r="O74" s="20"/>
      <c r="P74"/>
      <c r="Q74" s="20"/>
      <c r="R74"/>
      <c r="S74" s="9"/>
      <c r="T74" s="9"/>
      <c r="U74" s="26"/>
      <c r="W74" s="26"/>
      <c r="X74" s="26"/>
    </row>
    <row r="75" spans="1:24" s="1" customFormat="1">
      <c r="B75" s="18"/>
      <c r="C75" s="2"/>
      <c r="D75" s="2"/>
      <c r="E75" s="2"/>
      <c r="F75" s="2"/>
      <c r="G75" s="2"/>
      <c r="H75" s="2"/>
      <c r="I75" s="19"/>
      <c r="J75" s="2"/>
      <c r="K75"/>
      <c r="L75"/>
      <c r="M75" s="26"/>
      <c r="N75" s="26"/>
      <c r="O75" s="20"/>
      <c r="P75"/>
      <c r="Q75" s="20"/>
      <c r="R75"/>
      <c r="S75" s="9"/>
      <c r="T75" s="9"/>
      <c r="U75" s="26"/>
      <c r="W75" s="26"/>
      <c r="X75" s="26"/>
    </row>
    <row r="76" spans="1:24" s="1" customFormat="1" ht="15.75">
      <c r="A76" s="13"/>
      <c r="B76" s="14"/>
      <c r="C76" s="2"/>
      <c r="D76" s="2"/>
      <c r="E76" s="2"/>
      <c r="F76" s="2"/>
      <c r="G76" s="2"/>
      <c r="H76" s="2"/>
      <c r="I76" s="19"/>
      <c r="J76" s="2"/>
      <c r="K76"/>
      <c r="L76"/>
      <c r="M76" s="26"/>
      <c r="N76" s="26"/>
      <c r="O76" s="20"/>
      <c r="P76"/>
      <c r="Q76" s="20"/>
      <c r="R76"/>
      <c r="S76" s="9"/>
      <c r="T76" s="9"/>
      <c r="U76" s="26"/>
      <c r="W76" s="26"/>
      <c r="X76" s="26"/>
    </row>
    <row r="77" spans="1:24" s="1" customFormat="1">
      <c r="B77" s="18"/>
      <c r="C77" s="2"/>
      <c r="D77" s="2"/>
      <c r="E77" s="2"/>
      <c r="F77" s="2"/>
      <c r="G77" s="2"/>
      <c r="H77" s="2"/>
      <c r="I77" s="19"/>
      <c r="J77" s="2"/>
      <c r="K77"/>
      <c r="L77"/>
      <c r="M77" s="26"/>
      <c r="N77" s="26"/>
      <c r="O77" s="20"/>
      <c r="P77"/>
      <c r="Q77" s="20"/>
      <c r="R77"/>
      <c r="S77" s="9"/>
      <c r="T77" s="9"/>
      <c r="U77" s="26"/>
      <c r="W77" s="26"/>
      <c r="X77" s="26"/>
    </row>
    <row r="78" spans="1:24" s="1" customFormat="1">
      <c r="B78" s="18"/>
      <c r="C78" s="2"/>
      <c r="D78" s="2"/>
      <c r="E78" s="2"/>
      <c r="F78" s="2"/>
      <c r="G78" s="2"/>
      <c r="H78" s="2"/>
      <c r="I78" s="19"/>
      <c r="J78" s="2"/>
      <c r="K78"/>
      <c r="L78"/>
      <c r="M78" s="26"/>
      <c r="N78" s="26"/>
      <c r="O78" s="20"/>
      <c r="P78"/>
      <c r="Q78" s="20"/>
      <c r="R78"/>
      <c r="S78" s="9"/>
      <c r="T78" s="9"/>
      <c r="U78" s="26"/>
      <c r="W78" s="26"/>
      <c r="X78" s="26"/>
    </row>
    <row r="79" spans="1:24" s="1" customFormat="1" ht="15.75">
      <c r="A79" s="13"/>
      <c r="B79" s="18"/>
      <c r="C79" s="2"/>
      <c r="D79" s="2"/>
      <c r="E79" s="2"/>
      <c r="F79" s="2"/>
      <c r="G79" s="2"/>
      <c r="H79" s="2"/>
      <c r="I79" s="19"/>
      <c r="J79" s="2"/>
      <c r="K79"/>
      <c r="L79"/>
      <c r="M79" s="26"/>
      <c r="N79" s="26"/>
      <c r="O79" s="20"/>
      <c r="P79"/>
      <c r="Q79" s="20"/>
      <c r="R79"/>
      <c r="S79" s="9"/>
      <c r="T79" s="9"/>
      <c r="U79" s="26"/>
      <c r="W79" s="26"/>
      <c r="X79" s="26"/>
    </row>
    <row r="80" spans="1:24" s="1" customFormat="1">
      <c r="B80" s="2"/>
      <c r="C80" s="2"/>
      <c r="D80" s="2"/>
      <c r="E80" s="2"/>
      <c r="F80" s="2"/>
      <c r="G80" s="2"/>
      <c r="H80" s="2"/>
      <c r="I80" s="19"/>
      <c r="J80" s="20"/>
      <c r="K80"/>
      <c r="L80"/>
      <c r="M80" s="26"/>
      <c r="N80" s="26"/>
      <c r="O80" s="20"/>
      <c r="P80"/>
      <c r="Q80" s="20"/>
      <c r="R80"/>
      <c r="S80" s="9"/>
      <c r="T80" s="9"/>
      <c r="U80" s="26"/>
      <c r="W80" s="26"/>
      <c r="X80" s="26"/>
    </row>
    <row r="81" spans="1:24" s="1" customFormat="1">
      <c r="B81" s="2"/>
      <c r="C81" s="2"/>
      <c r="D81" s="2"/>
      <c r="E81" s="2"/>
      <c r="F81" s="2"/>
      <c r="G81" s="2"/>
      <c r="H81" s="2"/>
      <c r="I81" s="19"/>
      <c r="J81" s="20"/>
      <c r="K81"/>
      <c r="L81"/>
      <c r="M81" s="26"/>
      <c r="N81" s="26"/>
      <c r="O81" s="20"/>
      <c r="P81"/>
      <c r="Q81" s="20"/>
      <c r="R81"/>
      <c r="S81" s="9"/>
      <c r="T81" s="9"/>
      <c r="U81" s="26"/>
      <c r="W81" s="26"/>
      <c r="X81" s="26"/>
    </row>
    <row r="82" spans="1:24" s="1" customFormat="1" ht="15.75">
      <c r="A82" s="13"/>
      <c r="B82" s="18"/>
      <c r="C82" s="2"/>
      <c r="D82" s="2"/>
      <c r="E82" s="2"/>
      <c r="F82" s="2"/>
      <c r="G82" s="2"/>
      <c r="H82" s="2"/>
      <c r="I82" s="19"/>
      <c r="J82" s="2"/>
      <c r="K82"/>
      <c r="L82"/>
      <c r="M82" s="33"/>
      <c r="N82" s="33"/>
      <c r="O82" s="20"/>
      <c r="P82"/>
      <c r="Q82" s="20"/>
      <c r="R82"/>
      <c r="S82" s="9"/>
      <c r="T82" s="9"/>
      <c r="U82" s="33"/>
      <c r="V82" s="9"/>
      <c r="W82" s="34"/>
      <c r="X82" s="33"/>
    </row>
    <row r="83" spans="1:24" s="1" customFormat="1">
      <c r="B83" s="18"/>
      <c r="C83" s="2"/>
      <c r="D83" s="2"/>
      <c r="E83" s="2"/>
      <c r="F83" s="2"/>
      <c r="G83" s="2"/>
      <c r="H83" s="2"/>
      <c r="I83" s="19"/>
      <c r="J83" s="2"/>
      <c r="K83"/>
      <c r="L83"/>
      <c r="M83" s="33"/>
      <c r="N83" s="33"/>
      <c r="O83" s="20"/>
      <c r="P83"/>
      <c r="Q83" s="20"/>
      <c r="R83"/>
      <c r="S83" s="9"/>
      <c r="T83" s="9"/>
      <c r="U83" s="33"/>
      <c r="V83" s="9"/>
      <c r="W83" s="34"/>
      <c r="X83" s="33"/>
    </row>
    <row r="84" spans="1:24" s="1" customFormat="1">
      <c r="B84" s="2"/>
      <c r="C84" s="2"/>
      <c r="D84" s="2"/>
      <c r="E84" s="2"/>
      <c r="F84" s="2"/>
      <c r="G84" s="2"/>
      <c r="H84" s="2"/>
      <c r="I84" s="19"/>
      <c r="J84" s="20"/>
      <c r="K84"/>
      <c r="L84"/>
      <c r="M84" s="33"/>
      <c r="N84" s="33"/>
      <c r="O84" s="20"/>
      <c r="P84"/>
      <c r="Q84" s="20"/>
      <c r="R84"/>
      <c r="S84" s="9"/>
      <c r="T84" s="9"/>
      <c r="U84" s="33"/>
      <c r="V84" s="9"/>
      <c r="W84" s="34"/>
      <c r="X84" s="33"/>
    </row>
    <row r="85" spans="1:24" s="1" customFormat="1" ht="15.75">
      <c r="A85" s="13"/>
      <c r="B85" s="18"/>
      <c r="C85" s="2"/>
      <c r="D85" s="2"/>
      <c r="E85" s="2"/>
      <c r="F85" s="2"/>
      <c r="G85" s="2"/>
      <c r="H85" s="2"/>
      <c r="I85" s="19"/>
      <c r="J85" s="2"/>
      <c r="K85"/>
      <c r="L85"/>
      <c r="M85" s="33"/>
      <c r="N85" s="33"/>
      <c r="O85" s="20"/>
      <c r="P85"/>
      <c r="Q85" s="20"/>
      <c r="R85"/>
      <c r="S85" s="9"/>
      <c r="T85" s="9"/>
      <c r="U85" s="33"/>
      <c r="V85" s="9"/>
      <c r="W85" s="34"/>
      <c r="X85" s="33"/>
    </row>
    <row r="86" spans="1:24" s="1" customFormat="1">
      <c r="B86" s="18"/>
      <c r="C86" s="2"/>
      <c r="D86" s="2"/>
      <c r="E86" s="2"/>
      <c r="F86" s="2"/>
      <c r="G86" s="2"/>
      <c r="H86" s="2"/>
      <c r="I86" s="19"/>
      <c r="J86" s="2"/>
      <c r="K86"/>
      <c r="L86"/>
      <c r="M86" s="33"/>
      <c r="N86" s="33"/>
      <c r="O86" s="20"/>
      <c r="P86"/>
      <c r="Q86" s="20"/>
      <c r="R86"/>
      <c r="S86" s="9"/>
      <c r="T86" s="9"/>
      <c r="U86" s="33"/>
      <c r="V86" s="9"/>
      <c r="W86" s="34"/>
      <c r="X86" s="33"/>
    </row>
    <row r="87" spans="1:24" s="1" customFormat="1">
      <c r="B87" s="2"/>
      <c r="C87" s="2"/>
      <c r="D87" s="2"/>
      <c r="E87" s="2"/>
      <c r="F87" s="2"/>
      <c r="G87" s="2"/>
      <c r="H87" s="2"/>
      <c r="I87" s="19"/>
      <c r="J87" s="20"/>
      <c r="K87"/>
      <c r="L87"/>
      <c r="M87" s="33"/>
      <c r="N87" s="33"/>
      <c r="O87" s="20"/>
      <c r="P87"/>
      <c r="Q87" s="20"/>
      <c r="R87"/>
      <c r="S87" s="9"/>
      <c r="T87" s="9"/>
      <c r="U87" s="33"/>
      <c r="V87" s="9"/>
      <c r="W87" s="34"/>
      <c r="X87" s="33"/>
    </row>
    <row r="88" spans="1:24" s="1" customFormat="1">
      <c r="I88" s="21"/>
      <c r="K88"/>
      <c r="L88"/>
      <c r="M88" s="26"/>
      <c r="N88" s="26"/>
      <c r="P88"/>
      <c r="R88"/>
      <c r="S88" s="9"/>
      <c r="T88" s="9"/>
      <c r="U88" s="26"/>
      <c r="W88" s="26"/>
      <c r="X88" s="26"/>
    </row>
    <row r="89" spans="1:24" s="1" customFormat="1">
      <c r="I89" s="21"/>
      <c r="K89"/>
      <c r="L89"/>
      <c r="M89" s="26"/>
      <c r="N89" s="26"/>
      <c r="P89"/>
      <c r="R89"/>
      <c r="S89" s="9"/>
      <c r="T89" s="9"/>
      <c r="U89" s="26"/>
      <c r="W89" s="26"/>
      <c r="X89" s="26"/>
    </row>
    <row r="90" spans="1:24" s="1" customFormat="1">
      <c r="I90" s="21"/>
      <c r="K90"/>
      <c r="L90"/>
      <c r="M90" s="26"/>
      <c r="N90" s="26"/>
      <c r="P90"/>
      <c r="R90"/>
      <c r="S90" s="9"/>
      <c r="T90" s="9"/>
      <c r="U90" s="26"/>
      <c r="W90" s="26"/>
      <c r="X90" s="26"/>
    </row>
    <row r="91" spans="1:24" s="1" customFormat="1" ht="15.75">
      <c r="A91" s="13"/>
      <c r="B91" s="14"/>
      <c r="C91" s="15"/>
      <c r="D91" s="15"/>
      <c r="E91" s="15"/>
      <c r="F91" s="15"/>
      <c r="G91" s="15"/>
      <c r="H91" s="15"/>
      <c r="I91" s="16"/>
      <c r="J91" s="17"/>
      <c r="K91"/>
      <c r="L91"/>
      <c r="M91" s="26"/>
      <c r="N91" s="26"/>
      <c r="O91" s="17"/>
      <c r="P91"/>
      <c r="Q91" s="17"/>
      <c r="R91"/>
      <c r="S91" s="9"/>
      <c r="T91" s="9"/>
      <c r="U91" s="26"/>
      <c r="W91" s="26"/>
      <c r="X91" s="26"/>
    </row>
    <row r="92" spans="1:24" s="1" customFormat="1" ht="15.75">
      <c r="A92" s="13"/>
      <c r="C92" s="2"/>
      <c r="D92" s="2"/>
      <c r="E92" s="2"/>
      <c r="F92" s="2"/>
      <c r="G92" s="2"/>
      <c r="H92" s="2"/>
      <c r="I92" s="19"/>
      <c r="J92" s="2"/>
      <c r="K92"/>
      <c r="L92"/>
      <c r="M92" s="26"/>
      <c r="N92" s="26"/>
      <c r="O92" s="20"/>
      <c r="P92"/>
      <c r="Q92" s="20"/>
      <c r="R92"/>
      <c r="S92" s="9"/>
      <c r="T92" s="9"/>
      <c r="U92" s="26"/>
      <c r="W92" s="26"/>
      <c r="X92" s="26"/>
    </row>
    <row r="93" spans="1:24" s="1" customFormat="1">
      <c r="C93" s="2"/>
      <c r="D93" s="2"/>
      <c r="E93" s="2"/>
      <c r="F93" s="2"/>
      <c r="G93" s="2"/>
      <c r="H93" s="2"/>
      <c r="I93" s="19"/>
      <c r="J93" s="2"/>
      <c r="K93"/>
      <c r="L93"/>
      <c r="M93" s="26"/>
      <c r="N93" s="26"/>
      <c r="O93" s="20"/>
      <c r="P93"/>
      <c r="Q93" s="20"/>
      <c r="R93"/>
      <c r="S93" s="9"/>
      <c r="T93" s="9"/>
      <c r="U93" s="26"/>
      <c r="W93" s="26"/>
      <c r="X93" s="26"/>
    </row>
    <row r="94" spans="1:24" s="1" customFormat="1">
      <c r="C94" s="2"/>
      <c r="D94" s="2"/>
      <c r="E94" s="2"/>
      <c r="F94" s="2"/>
      <c r="G94" s="2"/>
      <c r="H94" s="2"/>
      <c r="I94" s="19"/>
      <c r="J94" s="2"/>
      <c r="K94"/>
      <c r="L94"/>
      <c r="M94" s="26"/>
      <c r="N94" s="26"/>
      <c r="O94" s="20"/>
      <c r="P94"/>
      <c r="Q94" s="20"/>
      <c r="R94"/>
      <c r="S94" s="9"/>
      <c r="T94" s="9"/>
      <c r="U94" s="26"/>
      <c r="W94" s="26"/>
      <c r="X94" s="26"/>
    </row>
    <row r="95" spans="1:24" s="1" customFormat="1" ht="15.75">
      <c r="A95" s="13"/>
      <c r="B95" s="3"/>
      <c r="C95" s="2"/>
      <c r="D95" s="2"/>
      <c r="E95" s="2"/>
      <c r="F95" s="2"/>
      <c r="G95" s="2"/>
      <c r="H95" s="2"/>
      <c r="I95" s="19"/>
      <c r="J95" s="2"/>
      <c r="K95"/>
      <c r="L95"/>
      <c r="M95" s="26"/>
      <c r="N95" s="26"/>
      <c r="O95" s="20"/>
      <c r="P95"/>
      <c r="Q95" s="20"/>
      <c r="R95"/>
      <c r="S95" s="9"/>
      <c r="T95" s="9"/>
      <c r="U95" s="26"/>
      <c r="W95" s="26"/>
      <c r="X95" s="26"/>
    </row>
    <row r="96" spans="1:24" s="1" customFormat="1">
      <c r="B96" s="3"/>
      <c r="C96" s="2"/>
      <c r="D96" s="2"/>
      <c r="E96" s="2"/>
      <c r="F96" s="2"/>
      <c r="G96" s="2"/>
      <c r="H96" s="2"/>
      <c r="I96" s="19"/>
      <c r="J96" s="2"/>
      <c r="K96"/>
      <c r="L96"/>
      <c r="M96" s="26"/>
      <c r="N96" s="26"/>
      <c r="O96" s="20"/>
      <c r="P96"/>
      <c r="Q96" s="20"/>
      <c r="R96"/>
      <c r="S96" s="9"/>
      <c r="T96" s="9"/>
      <c r="U96" s="26"/>
      <c r="W96" s="26"/>
      <c r="X96" s="26"/>
    </row>
    <row r="97" spans="1:24" s="1" customFormat="1">
      <c r="B97" s="3"/>
      <c r="C97" s="2"/>
      <c r="D97" s="2"/>
      <c r="E97" s="2"/>
      <c r="F97" s="2"/>
      <c r="G97" s="2"/>
      <c r="H97" s="2"/>
      <c r="I97" s="22"/>
      <c r="J97" s="2"/>
      <c r="K97"/>
      <c r="L97"/>
      <c r="M97" s="26"/>
      <c r="N97" s="26"/>
      <c r="P97"/>
      <c r="Q97" s="20"/>
      <c r="R97"/>
      <c r="S97" s="9"/>
      <c r="T97" s="9"/>
      <c r="U97" s="26"/>
      <c r="W97" s="26"/>
      <c r="X97" s="26"/>
    </row>
    <row r="98" spans="1:24" s="1" customFormat="1" ht="15.75">
      <c r="A98" s="13"/>
      <c r="B98" s="3"/>
      <c r="C98" s="2"/>
      <c r="D98" s="2"/>
      <c r="E98" s="2"/>
      <c r="F98" s="2"/>
      <c r="G98" s="2"/>
      <c r="H98" s="2"/>
      <c r="I98" s="19"/>
      <c r="J98" s="2"/>
      <c r="K98"/>
      <c r="L98"/>
      <c r="M98" s="26"/>
      <c r="N98" s="26"/>
      <c r="O98" s="20"/>
      <c r="P98"/>
      <c r="Q98" s="20"/>
      <c r="R98"/>
      <c r="S98" s="9"/>
      <c r="T98" s="9"/>
      <c r="U98" s="26"/>
      <c r="W98" s="26"/>
      <c r="X98" s="26"/>
    </row>
    <row r="99" spans="1:24" s="1" customFormat="1">
      <c r="B99" s="3"/>
      <c r="C99" s="2"/>
      <c r="D99" s="2"/>
      <c r="E99" s="2"/>
      <c r="F99" s="2"/>
      <c r="G99" s="2"/>
      <c r="H99" s="2"/>
      <c r="I99" s="19"/>
      <c r="J99" s="2"/>
      <c r="K99"/>
      <c r="L99"/>
      <c r="M99" s="26"/>
      <c r="N99" s="26"/>
      <c r="O99" s="20"/>
      <c r="P99"/>
      <c r="Q99" s="20"/>
      <c r="R99"/>
      <c r="S99" s="9"/>
      <c r="T99" s="9"/>
      <c r="U99" s="26"/>
      <c r="W99" s="26"/>
      <c r="X99" s="26"/>
    </row>
    <row r="100" spans="1:24" s="1" customFormat="1">
      <c r="B100" s="3"/>
      <c r="C100" s="2"/>
      <c r="D100" s="2"/>
      <c r="E100" s="2"/>
      <c r="F100" s="2"/>
      <c r="G100" s="2"/>
      <c r="H100" s="2"/>
      <c r="I100" s="19"/>
      <c r="J100" s="2"/>
      <c r="K100"/>
      <c r="L100"/>
      <c r="M100" s="26"/>
      <c r="N100" s="26"/>
      <c r="O100" s="20"/>
      <c r="P100"/>
      <c r="Q100" s="20"/>
      <c r="R100"/>
      <c r="S100" s="9"/>
      <c r="T100" s="9"/>
      <c r="U100" s="26"/>
      <c r="W100" s="26"/>
      <c r="X100" s="26"/>
    </row>
    <row r="101" spans="1:24" s="1" customFormat="1" ht="15.75">
      <c r="A101" s="13"/>
      <c r="B101" s="3"/>
      <c r="C101" s="2"/>
      <c r="D101" s="2"/>
      <c r="E101" s="2"/>
      <c r="F101" s="2"/>
      <c r="G101" s="2"/>
      <c r="H101" s="2"/>
      <c r="I101" s="19"/>
      <c r="J101" s="2"/>
      <c r="K101"/>
      <c r="L101"/>
      <c r="M101" s="26"/>
      <c r="N101" s="26"/>
      <c r="O101" s="20"/>
      <c r="P101"/>
      <c r="Q101" s="20"/>
      <c r="R101"/>
      <c r="S101" s="9"/>
      <c r="T101" s="9"/>
      <c r="U101" s="26"/>
      <c r="W101" s="26"/>
      <c r="X101" s="26"/>
    </row>
    <row r="102" spans="1:24" s="1" customFormat="1">
      <c r="B102" s="3"/>
      <c r="C102" s="2"/>
      <c r="D102" s="2"/>
      <c r="E102" s="2"/>
      <c r="F102" s="2"/>
      <c r="G102" s="2"/>
      <c r="H102" s="2"/>
      <c r="I102" s="19"/>
      <c r="J102" s="2"/>
      <c r="K102"/>
      <c r="L102"/>
      <c r="M102" s="26"/>
      <c r="N102" s="26"/>
      <c r="O102" s="20"/>
      <c r="P102"/>
      <c r="Q102" s="20"/>
      <c r="R102"/>
      <c r="S102" s="9"/>
      <c r="T102" s="9"/>
      <c r="U102" s="26"/>
      <c r="W102" s="26"/>
      <c r="X102" s="26"/>
    </row>
    <row r="103" spans="1:24" s="1" customFormat="1">
      <c r="B103" s="3"/>
      <c r="C103" s="2"/>
      <c r="D103" s="2"/>
      <c r="E103" s="2"/>
      <c r="F103" s="2"/>
      <c r="G103" s="2"/>
      <c r="H103" s="2"/>
      <c r="I103" s="19"/>
      <c r="J103" s="2"/>
      <c r="K103"/>
      <c r="L103"/>
      <c r="M103" s="26"/>
      <c r="N103" s="26"/>
      <c r="O103" s="20"/>
      <c r="P103"/>
      <c r="Q103" s="20"/>
      <c r="R103"/>
      <c r="S103" s="9"/>
      <c r="T103" s="9"/>
      <c r="U103" s="26"/>
      <c r="W103" s="26"/>
      <c r="X103" s="26"/>
    </row>
    <row r="104" spans="1:24" s="1" customFormat="1" ht="15.75">
      <c r="A104" s="13"/>
      <c r="B104" s="3"/>
      <c r="C104" s="2"/>
      <c r="D104" s="2"/>
      <c r="E104" s="2"/>
      <c r="F104" s="2"/>
      <c r="G104" s="2"/>
      <c r="H104" s="2"/>
      <c r="I104" s="19"/>
      <c r="J104" s="2"/>
      <c r="K104"/>
      <c r="L104"/>
      <c r="M104" s="26"/>
      <c r="N104" s="26"/>
      <c r="O104" s="20"/>
      <c r="P104"/>
      <c r="Q104" s="20"/>
      <c r="R104"/>
      <c r="S104" s="9"/>
      <c r="T104" s="9"/>
      <c r="U104" s="26"/>
      <c r="W104" s="26"/>
      <c r="X104" s="26"/>
    </row>
    <row r="105" spans="1:24" s="1" customFormat="1">
      <c r="B105" s="3"/>
      <c r="C105" s="2"/>
      <c r="D105" s="2"/>
      <c r="E105" s="2"/>
      <c r="F105" s="2"/>
      <c r="G105" s="2"/>
      <c r="H105" s="2"/>
      <c r="I105" s="19"/>
      <c r="J105" s="2"/>
      <c r="K105"/>
      <c r="L105"/>
      <c r="M105" s="26"/>
      <c r="N105" s="26"/>
      <c r="O105" s="20"/>
      <c r="P105"/>
      <c r="Q105" s="20"/>
      <c r="R105"/>
      <c r="S105" s="9"/>
      <c r="T105" s="9"/>
      <c r="U105" s="26"/>
      <c r="W105" s="26"/>
      <c r="X105" s="26"/>
    </row>
    <row r="106" spans="1:24" s="1" customFormat="1">
      <c r="B106" s="3"/>
      <c r="C106" s="2"/>
      <c r="D106" s="2"/>
      <c r="E106" s="2"/>
      <c r="F106" s="2"/>
      <c r="G106" s="2"/>
      <c r="H106" s="2"/>
      <c r="I106" s="19"/>
      <c r="J106" s="2"/>
      <c r="K106"/>
      <c r="L106"/>
      <c r="M106" s="26"/>
      <c r="N106" s="26"/>
      <c r="O106" s="20"/>
      <c r="P106"/>
      <c r="Q106" s="20"/>
      <c r="R106"/>
      <c r="S106" s="9"/>
      <c r="T106" s="9"/>
      <c r="U106" s="26"/>
      <c r="W106" s="26"/>
      <c r="X106" s="26"/>
    </row>
    <row r="107" spans="1:24" s="1" customFormat="1" ht="15.75">
      <c r="A107" s="13"/>
      <c r="B107" s="3"/>
      <c r="C107" s="2"/>
      <c r="D107" s="2"/>
      <c r="E107" s="2"/>
      <c r="F107" s="2"/>
      <c r="G107" s="2"/>
      <c r="H107" s="2"/>
      <c r="I107" s="19"/>
      <c r="J107" s="2"/>
      <c r="K107"/>
      <c r="L107"/>
      <c r="M107" s="26"/>
      <c r="N107" s="26"/>
      <c r="O107" s="20"/>
      <c r="P107"/>
      <c r="Q107" s="20"/>
      <c r="R107"/>
      <c r="S107" s="9"/>
      <c r="T107" s="9"/>
      <c r="U107" s="26"/>
      <c r="W107" s="26"/>
      <c r="X107" s="26"/>
    </row>
    <row r="108" spans="1:24" s="1" customFormat="1">
      <c r="B108" s="3"/>
      <c r="C108" s="2"/>
      <c r="D108" s="2"/>
      <c r="E108" s="2"/>
      <c r="F108" s="2"/>
      <c r="G108" s="2"/>
      <c r="H108" s="2"/>
      <c r="I108" s="19"/>
      <c r="J108" s="2"/>
      <c r="K108"/>
      <c r="L108"/>
      <c r="M108" s="26"/>
      <c r="N108" s="26"/>
      <c r="O108" s="20"/>
      <c r="P108"/>
      <c r="Q108" s="20"/>
      <c r="R108"/>
      <c r="S108" s="9"/>
      <c r="T108" s="9"/>
      <c r="U108" s="26"/>
      <c r="W108" s="26"/>
      <c r="X108" s="26"/>
    </row>
    <row r="109" spans="1:24" s="1" customFormat="1">
      <c r="B109" s="3"/>
      <c r="C109" s="2"/>
      <c r="D109" s="2"/>
      <c r="E109" s="2"/>
      <c r="F109" s="2"/>
      <c r="G109" s="2"/>
      <c r="H109" s="2"/>
      <c r="I109" s="19"/>
      <c r="J109" s="2"/>
      <c r="K109"/>
      <c r="L109"/>
      <c r="M109" s="26"/>
      <c r="N109" s="26"/>
      <c r="O109" s="20"/>
      <c r="P109"/>
      <c r="Q109" s="20"/>
      <c r="R109"/>
      <c r="S109" s="9"/>
      <c r="T109" s="9"/>
      <c r="U109" s="26"/>
      <c r="W109" s="26"/>
      <c r="X109" s="26"/>
    </row>
    <row r="110" spans="1:24" s="1" customFormat="1" ht="15.75">
      <c r="A110" s="13"/>
      <c r="B110" s="3"/>
      <c r="C110" s="2"/>
      <c r="D110" s="2"/>
      <c r="E110" s="2"/>
      <c r="F110" s="2"/>
      <c r="G110" s="2"/>
      <c r="H110" s="2"/>
      <c r="I110" s="19"/>
      <c r="J110" s="2"/>
      <c r="K110"/>
      <c r="L110"/>
      <c r="M110" s="26"/>
      <c r="N110" s="26"/>
      <c r="O110" s="20"/>
      <c r="P110"/>
      <c r="Q110" s="20"/>
      <c r="R110"/>
      <c r="S110" s="9"/>
      <c r="T110" s="9"/>
      <c r="U110" s="26"/>
      <c r="W110" s="26"/>
      <c r="X110" s="26"/>
    </row>
    <row r="111" spans="1:24" s="1" customFormat="1">
      <c r="B111" s="3"/>
      <c r="C111" s="2"/>
      <c r="D111" s="2"/>
      <c r="E111" s="2"/>
      <c r="F111" s="2"/>
      <c r="G111" s="2"/>
      <c r="H111" s="2"/>
      <c r="I111" s="19"/>
      <c r="J111" s="2"/>
      <c r="K111"/>
      <c r="L111"/>
      <c r="M111" s="26"/>
      <c r="N111" s="26"/>
      <c r="O111" s="20"/>
      <c r="P111"/>
      <c r="Q111" s="20"/>
      <c r="R111"/>
      <c r="S111" s="9"/>
      <c r="T111" s="9"/>
      <c r="U111" s="26"/>
      <c r="W111" s="26"/>
      <c r="X111" s="26"/>
    </row>
    <row r="112" spans="1:24" s="1" customFormat="1">
      <c r="B112" s="3"/>
      <c r="C112" s="2"/>
      <c r="D112" s="2"/>
      <c r="E112" s="2"/>
      <c r="F112" s="2"/>
      <c r="G112" s="2"/>
      <c r="H112" s="2"/>
      <c r="I112" s="19"/>
      <c r="J112" s="2"/>
      <c r="K112"/>
      <c r="L112"/>
      <c r="M112" s="26"/>
      <c r="N112" s="26"/>
      <c r="O112" s="20"/>
      <c r="P112"/>
      <c r="Q112" s="20"/>
      <c r="R112"/>
      <c r="S112" s="9"/>
      <c r="T112" s="9"/>
      <c r="U112" s="26"/>
      <c r="W112" s="26"/>
      <c r="X112" s="26"/>
    </row>
    <row r="113" spans="1:24" s="1" customFormat="1" ht="15.75">
      <c r="A113" s="13"/>
      <c r="B113" s="3"/>
      <c r="C113" s="2"/>
      <c r="D113" s="2"/>
      <c r="E113" s="2"/>
      <c r="F113" s="2"/>
      <c r="G113" s="2"/>
      <c r="H113" s="2"/>
      <c r="I113" s="19"/>
      <c r="J113" s="2"/>
      <c r="K113"/>
      <c r="L113"/>
      <c r="M113" s="26"/>
      <c r="N113" s="26"/>
      <c r="O113" s="20"/>
      <c r="P113"/>
      <c r="Q113" s="20"/>
      <c r="R113"/>
      <c r="S113" s="9"/>
      <c r="T113" s="9"/>
      <c r="U113" s="26"/>
      <c r="W113" s="26"/>
      <c r="X113" s="26"/>
    </row>
    <row r="114" spans="1:24" s="1" customFormat="1">
      <c r="B114" s="3"/>
      <c r="C114" s="2"/>
      <c r="D114" s="2"/>
      <c r="E114" s="2"/>
      <c r="F114" s="2"/>
      <c r="G114" s="2"/>
      <c r="H114" s="2"/>
      <c r="I114" s="19"/>
      <c r="J114" s="2"/>
      <c r="K114"/>
      <c r="L114"/>
      <c r="M114" s="26"/>
      <c r="N114" s="26"/>
      <c r="O114" s="20"/>
      <c r="P114"/>
      <c r="Q114" s="20"/>
      <c r="R114"/>
      <c r="S114" s="9"/>
      <c r="T114" s="9"/>
      <c r="U114" s="26"/>
      <c r="W114" s="26"/>
      <c r="X114" s="26"/>
    </row>
    <row r="115" spans="1:24" s="1" customFormat="1">
      <c r="B115" s="3"/>
      <c r="C115" s="2"/>
      <c r="D115" s="2"/>
      <c r="E115" s="2"/>
      <c r="F115" s="2"/>
      <c r="G115" s="2"/>
      <c r="H115" s="2"/>
      <c r="I115" s="19"/>
      <c r="J115" s="2"/>
      <c r="K115"/>
      <c r="L115"/>
      <c r="M115" s="26"/>
      <c r="N115" s="26"/>
      <c r="O115" s="20"/>
      <c r="P115"/>
      <c r="Q115" s="20"/>
      <c r="R115"/>
      <c r="S115" s="9"/>
      <c r="T115" s="9"/>
      <c r="U115" s="26"/>
      <c r="W115" s="26"/>
      <c r="X115" s="26"/>
    </row>
    <row r="116" spans="1:24" s="1" customFormat="1" ht="15.75">
      <c r="A116" s="13"/>
      <c r="B116" s="3"/>
      <c r="C116" s="2"/>
      <c r="D116" s="2"/>
      <c r="E116" s="2"/>
      <c r="F116" s="2"/>
      <c r="G116" s="2"/>
      <c r="H116" s="2"/>
      <c r="I116" s="19"/>
      <c r="J116" s="2"/>
      <c r="K116"/>
      <c r="L116"/>
      <c r="M116" s="26"/>
      <c r="N116" s="26"/>
      <c r="O116" s="20"/>
      <c r="P116"/>
      <c r="Q116" s="20"/>
      <c r="R116"/>
      <c r="S116" s="9"/>
      <c r="T116" s="9"/>
      <c r="U116" s="26"/>
      <c r="W116" s="26"/>
      <c r="X116" s="26"/>
    </row>
    <row r="117" spans="1:24" s="1" customFormat="1">
      <c r="B117" s="3"/>
      <c r="C117" s="2"/>
      <c r="D117" s="2"/>
      <c r="E117" s="2"/>
      <c r="F117" s="2"/>
      <c r="G117" s="2"/>
      <c r="H117" s="2"/>
      <c r="I117" s="19"/>
      <c r="J117" s="2"/>
      <c r="K117"/>
      <c r="L117"/>
      <c r="M117" s="26"/>
      <c r="N117" s="26"/>
      <c r="O117" s="20"/>
      <c r="P117"/>
      <c r="Q117" s="20"/>
      <c r="R117"/>
      <c r="S117" s="9"/>
      <c r="T117" s="9"/>
      <c r="U117" s="26"/>
      <c r="W117" s="26"/>
      <c r="X117" s="26"/>
    </row>
    <row r="118" spans="1:24" s="1" customFormat="1">
      <c r="B118" s="3"/>
      <c r="C118" s="2"/>
      <c r="D118" s="2"/>
      <c r="E118" s="2"/>
      <c r="F118" s="2"/>
      <c r="G118" s="2"/>
      <c r="H118" s="2"/>
      <c r="I118" s="19"/>
      <c r="J118" s="2"/>
      <c r="K118"/>
      <c r="L118"/>
      <c r="M118" s="26"/>
      <c r="N118" s="26"/>
      <c r="O118" s="20"/>
      <c r="P118"/>
      <c r="Q118" s="20"/>
      <c r="R118"/>
      <c r="S118" s="9"/>
      <c r="T118" s="9"/>
      <c r="U118" s="26"/>
      <c r="W118" s="26"/>
      <c r="X118" s="26"/>
    </row>
    <row r="119" spans="1:24" s="1" customFormat="1" ht="15.75">
      <c r="A119" s="13"/>
      <c r="B119" s="3"/>
      <c r="C119" s="2"/>
      <c r="D119" s="2"/>
      <c r="E119" s="2"/>
      <c r="F119" s="2"/>
      <c r="G119" s="2"/>
      <c r="H119" s="2"/>
      <c r="I119" s="19"/>
      <c r="J119" s="2"/>
      <c r="K119"/>
      <c r="L119"/>
      <c r="M119" s="26"/>
      <c r="N119" s="26"/>
      <c r="O119" s="20"/>
      <c r="P119"/>
      <c r="Q119" s="20"/>
      <c r="R119"/>
      <c r="S119" s="9"/>
      <c r="T119" s="9"/>
      <c r="U119" s="26"/>
      <c r="W119" s="26"/>
      <c r="X119" s="26"/>
    </row>
    <row r="120" spans="1:24" s="1" customFormat="1">
      <c r="B120" s="3"/>
      <c r="C120" s="2"/>
      <c r="D120" s="2"/>
      <c r="E120" s="2"/>
      <c r="F120" s="2"/>
      <c r="G120" s="2"/>
      <c r="H120" s="2"/>
      <c r="I120" s="19"/>
      <c r="J120" s="2"/>
      <c r="K120"/>
      <c r="L120"/>
      <c r="M120" s="26"/>
      <c r="N120" s="26"/>
      <c r="O120" s="20"/>
      <c r="P120"/>
      <c r="Q120" s="20"/>
      <c r="R120"/>
      <c r="S120" s="9"/>
      <c r="T120" s="9"/>
      <c r="U120" s="26"/>
      <c r="W120" s="26"/>
      <c r="X120" s="26"/>
    </row>
    <row r="121" spans="1:24" s="1" customFormat="1">
      <c r="C121" s="2"/>
      <c r="D121" s="2"/>
      <c r="E121" s="2"/>
      <c r="F121" s="2"/>
      <c r="G121" s="2"/>
      <c r="H121" s="2"/>
      <c r="I121" s="19"/>
      <c r="J121" s="2"/>
      <c r="K121"/>
      <c r="L121"/>
      <c r="M121" s="26"/>
      <c r="N121" s="26"/>
      <c r="O121" s="20"/>
      <c r="P121"/>
      <c r="Q121" s="20"/>
      <c r="R121"/>
      <c r="S121" s="9"/>
      <c r="T121" s="9"/>
      <c r="U121" s="26"/>
      <c r="W121" s="26"/>
      <c r="X121" s="26"/>
    </row>
    <row r="122" spans="1:24" s="1" customFormat="1" ht="15.75">
      <c r="A122" s="13"/>
      <c r="B122" s="3"/>
      <c r="C122" s="2"/>
      <c r="D122" s="2"/>
      <c r="E122" s="2"/>
      <c r="F122" s="2"/>
      <c r="G122" s="2"/>
      <c r="H122" s="2"/>
      <c r="I122" s="19"/>
      <c r="J122" s="2"/>
      <c r="K122"/>
      <c r="L122"/>
      <c r="M122" s="26"/>
      <c r="N122" s="26"/>
      <c r="O122" s="20"/>
      <c r="P122"/>
      <c r="Q122" s="20"/>
      <c r="R122"/>
      <c r="S122" s="9"/>
      <c r="T122" s="9"/>
      <c r="U122" s="26"/>
      <c r="W122" s="26"/>
      <c r="X122" s="26"/>
    </row>
    <row r="123" spans="1:24" s="1" customFormat="1">
      <c r="B123" s="3"/>
      <c r="C123" s="2"/>
      <c r="D123" s="2"/>
      <c r="E123" s="2"/>
      <c r="F123" s="2"/>
      <c r="G123" s="2"/>
      <c r="H123" s="2"/>
      <c r="I123" s="19"/>
      <c r="J123" s="2"/>
      <c r="K123"/>
      <c r="L123"/>
      <c r="M123" s="26"/>
      <c r="N123" s="26"/>
      <c r="O123" s="20"/>
      <c r="P123"/>
      <c r="Q123" s="20"/>
      <c r="R123"/>
      <c r="S123" s="9"/>
      <c r="T123" s="9"/>
      <c r="U123" s="26"/>
      <c r="W123" s="26"/>
      <c r="X123" s="26"/>
    </row>
    <row r="124" spans="1:24" s="1" customFormat="1">
      <c r="C124" s="2"/>
      <c r="D124" s="2"/>
      <c r="E124" s="2"/>
      <c r="F124" s="2"/>
      <c r="G124" s="2"/>
      <c r="H124" s="2"/>
      <c r="I124" s="19"/>
      <c r="J124" s="2"/>
      <c r="K124"/>
      <c r="L124"/>
      <c r="M124" s="26"/>
      <c r="N124" s="26"/>
      <c r="O124" s="20"/>
      <c r="P124"/>
      <c r="Q124" s="20"/>
      <c r="R124"/>
      <c r="S124" s="9"/>
      <c r="T124" s="9"/>
      <c r="U124" s="26"/>
      <c r="W124" s="26"/>
      <c r="X124" s="26"/>
    </row>
    <row r="125" spans="1:24" s="1" customFormat="1" ht="15.75">
      <c r="A125" s="13"/>
      <c r="B125" s="3"/>
      <c r="C125" s="2"/>
      <c r="D125" s="2"/>
      <c r="E125" s="2"/>
      <c r="F125" s="2"/>
      <c r="G125" s="2"/>
      <c r="H125" s="2"/>
      <c r="I125" s="19"/>
      <c r="J125" s="2"/>
      <c r="K125"/>
      <c r="L125"/>
      <c r="M125" s="26"/>
      <c r="N125" s="26"/>
      <c r="O125" s="20"/>
      <c r="P125"/>
      <c r="Q125" s="20"/>
      <c r="R125"/>
      <c r="S125" s="9"/>
      <c r="T125" s="9"/>
      <c r="U125" s="26"/>
      <c r="W125" s="26"/>
      <c r="X125" s="26"/>
    </row>
    <row r="126" spans="1:24" s="1" customFormat="1">
      <c r="B126" s="3"/>
      <c r="C126" s="2"/>
      <c r="D126" s="2"/>
      <c r="E126" s="2"/>
      <c r="F126" s="2"/>
      <c r="G126" s="2"/>
      <c r="H126" s="2"/>
      <c r="I126" s="19"/>
      <c r="J126" s="2"/>
      <c r="K126"/>
      <c r="L126"/>
      <c r="M126" s="26"/>
      <c r="N126" s="26"/>
      <c r="O126" s="20"/>
      <c r="P126"/>
      <c r="Q126" s="20"/>
      <c r="R126"/>
      <c r="S126" s="9"/>
      <c r="T126" s="9"/>
      <c r="U126" s="26"/>
      <c r="W126" s="26"/>
      <c r="X126" s="26"/>
    </row>
    <row r="127" spans="1:24" s="1" customFormat="1">
      <c r="C127" s="2"/>
      <c r="D127" s="2"/>
      <c r="E127" s="2"/>
      <c r="F127" s="2"/>
      <c r="G127" s="2"/>
      <c r="H127" s="2"/>
      <c r="I127" s="19"/>
      <c r="J127" s="2"/>
      <c r="K127"/>
      <c r="L127"/>
      <c r="M127" s="26"/>
      <c r="N127" s="26"/>
      <c r="O127" s="20"/>
      <c r="P127"/>
      <c r="Q127" s="20"/>
      <c r="R127"/>
      <c r="S127" s="9"/>
      <c r="T127" s="9"/>
      <c r="U127" s="26"/>
      <c r="W127" s="26"/>
      <c r="X127" s="26"/>
    </row>
    <row r="128" spans="1:24" s="1" customFormat="1" ht="15.75">
      <c r="A128" s="13"/>
      <c r="B128" s="3"/>
      <c r="C128" s="2"/>
      <c r="D128" s="2"/>
      <c r="E128" s="2"/>
      <c r="F128" s="2"/>
      <c r="G128" s="2"/>
      <c r="H128" s="2"/>
      <c r="I128" s="19"/>
      <c r="J128" s="2"/>
      <c r="K128"/>
      <c r="L128"/>
      <c r="M128" s="26"/>
      <c r="N128" s="26"/>
      <c r="O128" s="20"/>
      <c r="P128"/>
      <c r="Q128" s="20"/>
      <c r="R128"/>
      <c r="S128" s="9"/>
      <c r="T128" s="9"/>
      <c r="U128" s="26"/>
      <c r="W128" s="26"/>
      <c r="X128" s="26"/>
    </row>
    <row r="129" spans="1:24" s="1" customFormat="1">
      <c r="C129" s="2"/>
      <c r="D129" s="2"/>
      <c r="E129" s="2"/>
      <c r="F129" s="2"/>
      <c r="G129" s="2"/>
      <c r="H129" s="2"/>
      <c r="I129" s="19"/>
      <c r="J129" s="2"/>
      <c r="K129"/>
      <c r="L129"/>
      <c r="M129" s="26"/>
      <c r="N129" s="26"/>
      <c r="O129" s="20"/>
      <c r="P129"/>
      <c r="Q129" s="20"/>
      <c r="R129"/>
      <c r="S129" s="9"/>
      <c r="T129" s="9"/>
      <c r="U129" s="26"/>
      <c r="W129" s="26"/>
      <c r="X129" s="26"/>
    </row>
    <row r="130" spans="1:24" s="1" customFormat="1">
      <c r="C130" s="2"/>
      <c r="D130" s="2"/>
      <c r="E130" s="2"/>
      <c r="F130" s="2"/>
      <c r="G130" s="2"/>
      <c r="H130" s="2"/>
      <c r="I130" s="19"/>
      <c r="J130" s="2"/>
      <c r="K130"/>
      <c r="L130"/>
      <c r="M130" s="26"/>
      <c r="N130" s="26"/>
      <c r="O130" s="20"/>
      <c r="P130"/>
      <c r="Q130" s="20"/>
      <c r="R130"/>
      <c r="S130" s="9"/>
      <c r="T130" s="9"/>
      <c r="U130" s="26"/>
      <c r="W130" s="26"/>
      <c r="X130" s="26"/>
    </row>
    <row r="131" spans="1:24" s="1" customFormat="1">
      <c r="I131" s="21"/>
      <c r="K131"/>
      <c r="L131"/>
      <c r="M131" s="26"/>
      <c r="N131" s="26"/>
      <c r="P131"/>
      <c r="R131"/>
      <c r="S131" s="9"/>
      <c r="T131" s="9"/>
      <c r="U131" s="26"/>
      <c r="W131" s="26"/>
      <c r="X131" s="26"/>
    </row>
    <row r="132" spans="1:24" s="1" customFormat="1">
      <c r="I132" s="21"/>
      <c r="K132"/>
      <c r="L132"/>
      <c r="M132" s="26"/>
      <c r="N132" s="26"/>
      <c r="P132"/>
      <c r="R132"/>
      <c r="S132" s="9"/>
      <c r="T132" s="9"/>
      <c r="U132" s="26"/>
      <c r="W132" s="26"/>
      <c r="X132" s="26"/>
    </row>
    <row r="133" spans="1:24" s="1" customFormat="1">
      <c r="I133" s="21"/>
      <c r="K133"/>
      <c r="L133"/>
      <c r="M133" s="26"/>
      <c r="N133" s="26"/>
      <c r="P133"/>
      <c r="R133"/>
      <c r="S133" s="9"/>
      <c r="T133" s="9"/>
      <c r="U133" s="26"/>
      <c r="W133" s="26"/>
      <c r="X133" s="26"/>
    </row>
    <row r="134" spans="1:24" s="1" customFormat="1" ht="15.75">
      <c r="A134" s="23"/>
      <c r="B134" s="17"/>
      <c r="C134" s="17"/>
      <c r="D134" s="17"/>
      <c r="E134" s="17"/>
      <c r="F134" s="17"/>
      <c r="G134" s="17"/>
      <c r="I134" s="21"/>
      <c r="K134"/>
      <c r="L134"/>
      <c r="M134" s="26"/>
      <c r="N134" s="26"/>
      <c r="P134"/>
      <c r="R134"/>
      <c r="S134" s="9"/>
      <c r="T134" s="9"/>
      <c r="U134" s="26"/>
      <c r="W134" s="26"/>
      <c r="X134" s="26"/>
    </row>
    <row r="135" spans="1:24" s="1" customFormat="1" ht="15.75">
      <c r="A135" s="13"/>
      <c r="B135" s="3"/>
      <c r="C135" s="18"/>
      <c r="E135" s="3"/>
      <c r="F135" s="3"/>
      <c r="G135" s="24"/>
      <c r="I135" s="21"/>
      <c r="K135"/>
      <c r="L135"/>
      <c r="M135" s="26"/>
      <c r="N135" s="26"/>
      <c r="P135"/>
      <c r="R135"/>
      <c r="S135" s="9"/>
      <c r="T135" s="9"/>
      <c r="U135" s="26"/>
      <c r="W135" s="26"/>
      <c r="X135" s="26"/>
    </row>
    <row r="136" spans="1:24" s="1" customFormat="1">
      <c r="B136" s="3"/>
      <c r="C136" s="18"/>
      <c r="E136" s="3"/>
      <c r="F136" s="3"/>
      <c r="G136" s="24"/>
      <c r="I136" s="21"/>
      <c r="K136"/>
      <c r="L136"/>
      <c r="M136" s="26"/>
      <c r="N136" s="26"/>
      <c r="P136"/>
      <c r="R136"/>
      <c r="S136" s="9"/>
      <c r="T136" s="9"/>
      <c r="U136" s="26"/>
      <c r="W136" s="26"/>
      <c r="X136" s="26"/>
    </row>
    <row r="137" spans="1:24" s="1" customFormat="1">
      <c r="B137" s="3"/>
      <c r="C137" s="3"/>
      <c r="E137" s="3"/>
      <c r="F137" s="3"/>
      <c r="G137" s="24"/>
      <c r="I137" s="21"/>
      <c r="K137"/>
      <c r="L137"/>
      <c r="M137" s="26"/>
      <c r="N137" s="26"/>
      <c r="P137"/>
      <c r="R137"/>
      <c r="S137" s="9"/>
      <c r="T137" s="9"/>
      <c r="U137" s="26"/>
      <c r="W137" s="26"/>
      <c r="X137" s="26"/>
    </row>
    <row r="138" spans="1:24" s="1" customFormat="1" ht="15.75">
      <c r="A138" s="13"/>
      <c r="B138" s="3"/>
      <c r="C138" s="18"/>
      <c r="D138" s="24"/>
      <c r="E138" s="3"/>
      <c r="F138" s="3"/>
      <c r="G138" s="24"/>
      <c r="I138" s="21"/>
      <c r="K138"/>
      <c r="L138"/>
      <c r="M138" s="26"/>
      <c r="N138" s="26"/>
      <c r="P138"/>
      <c r="R138"/>
      <c r="S138" s="9"/>
      <c r="T138" s="9"/>
      <c r="U138" s="26"/>
      <c r="W138" s="26"/>
      <c r="X138" s="26"/>
    </row>
    <row r="139" spans="1:24" s="1" customFormat="1">
      <c r="B139" s="3"/>
      <c r="C139" s="18"/>
      <c r="D139" s="24"/>
      <c r="E139" s="3"/>
      <c r="F139" s="3"/>
      <c r="G139" s="24"/>
      <c r="I139" s="21"/>
      <c r="K139"/>
      <c r="L139"/>
      <c r="M139" s="26"/>
      <c r="N139" s="26"/>
      <c r="P139"/>
      <c r="R139"/>
      <c r="S139" s="9"/>
      <c r="T139" s="9"/>
      <c r="U139" s="26"/>
      <c r="W139" s="26"/>
      <c r="X139" s="26"/>
    </row>
    <row r="140" spans="1:24" s="1" customFormat="1">
      <c r="B140" s="3"/>
      <c r="C140" s="3"/>
      <c r="D140" s="24"/>
      <c r="E140" s="3"/>
      <c r="F140" s="3"/>
      <c r="G140" s="24"/>
      <c r="I140" s="21"/>
      <c r="K140"/>
      <c r="L140"/>
      <c r="M140" s="26"/>
      <c r="N140" s="26"/>
      <c r="P140"/>
      <c r="R140"/>
      <c r="S140" s="9"/>
      <c r="T140" s="9"/>
      <c r="U140" s="26"/>
      <c r="W140" s="26"/>
      <c r="X140" s="26"/>
    </row>
    <row r="141" spans="1:24" s="1" customFormat="1" ht="15.75">
      <c r="A141" s="13"/>
      <c r="B141" s="3"/>
      <c r="C141" s="3"/>
      <c r="D141" s="24"/>
      <c r="E141" s="3"/>
      <c r="F141" s="3"/>
      <c r="G141" s="24"/>
      <c r="I141" s="21"/>
      <c r="K141"/>
      <c r="L141"/>
      <c r="M141" s="26"/>
      <c r="N141" s="26"/>
      <c r="P141"/>
      <c r="R141"/>
      <c r="S141" s="9"/>
      <c r="T141" s="9"/>
      <c r="U141" s="26"/>
      <c r="W141" s="26"/>
      <c r="X141" s="26"/>
    </row>
    <row r="142" spans="1:24" s="1" customFormat="1">
      <c r="B142" s="3"/>
      <c r="C142" s="3"/>
      <c r="D142" s="24"/>
      <c r="E142" s="3"/>
      <c r="F142" s="3"/>
      <c r="G142" s="24"/>
      <c r="I142" s="21"/>
      <c r="K142"/>
      <c r="L142"/>
      <c r="M142" s="26"/>
      <c r="N142" s="26"/>
      <c r="P142"/>
      <c r="R142"/>
      <c r="S142" s="9"/>
      <c r="T142" s="9"/>
      <c r="U142" s="26"/>
      <c r="W142" s="26"/>
      <c r="X142" s="26"/>
    </row>
    <row r="143" spans="1:24" s="1" customFormat="1">
      <c r="B143" s="3"/>
      <c r="C143" s="3"/>
      <c r="D143" s="24"/>
      <c r="E143" s="3"/>
      <c r="F143" s="3"/>
      <c r="G143" s="24"/>
      <c r="I143" s="21"/>
      <c r="K143"/>
      <c r="L143"/>
      <c r="M143" s="26"/>
      <c r="N143" s="26"/>
      <c r="P143"/>
      <c r="R143"/>
      <c r="S143" s="9"/>
      <c r="T143" s="9"/>
      <c r="U143" s="26"/>
      <c r="W143" s="26"/>
      <c r="X143" s="26"/>
    </row>
    <row r="144" spans="1:24" s="1" customFormat="1" ht="15.75">
      <c r="A144" s="13"/>
      <c r="B144" s="3"/>
      <c r="C144" s="3"/>
      <c r="D144" s="24"/>
      <c r="E144" s="3"/>
      <c r="F144" s="3"/>
      <c r="G144" s="24"/>
      <c r="I144" s="21"/>
      <c r="K144"/>
      <c r="L144"/>
      <c r="M144" s="26"/>
      <c r="N144" s="26"/>
      <c r="P144"/>
      <c r="R144"/>
      <c r="S144" s="9"/>
      <c r="T144" s="9"/>
      <c r="U144" s="26"/>
      <c r="W144" s="26"/>
      <c r="X144" s="26"/>
    </row>
    <row r="145" spans="1:24" s="1" customFormat="1">
      <c r="B145" s="3"/>
      <c r="C145" s="3"/>
      <c r="D145" s="24"/>
      <c r="E145" s="3"/>
      <c r="F145" s="3"/>
      <c r="G145" s="24"/>
      <c r="I145" s="21"/>
      <c r="K145"/>
      <c r="L145"/>
      <c r="M145" s="26"/>
      <c r="N145" s="26"/>
      <c r="P145"/>
      <c r="R145"/>
      <c r="S145" s="9"/>
      <c r="T145" s="9"/>
      <c r="U145" s="26"/>
      <c r="W145" s="26"/>
      <c r="X145" s="26"/>
    </row>
    <row r="146" spans="1:24" s="1" customFormat="1">
      <c r="B146" s="3"/>
      <c r="C146" s="3"/>
      <c r="D146" s="24"/>
      <c r="E146" s="3"/>
      <c r="F146" s="3"/>
      <c r="G146" s="24"/>
      <c r="I146" s="21"/>
      <c r="K146"/>
      <c r="L146"/>
      <c r="M146" s="26"/>
      <c r="N146" s="26"/>
      <c r="P146"/>
      <c r="R146"/>
      <c r="S146" s="9"/>
      <c r="T146" s="9"/>
      <c r="U146" s="26"/>
      <c r="W146" s="26"/>
      <c r="X146" s="26"/>
    </row>
    <row r="147" spans="1:24" s="1" customFormat="1" ht="15.75">
      <c r="A147" s="13"/>
      <c r="B147" s="3"/>
      <c r="C147" s="3"/>
      <c r="D147" s="24"/>
      <c r="E147" s="3"/>
      <c r="F147" s="3"/>
      <c r="G147" s="24"/>
      <c r="I147" s="21"/>
      <c r="K147"/>
      <c r="L147"/>
      <c r="M147" s="26"/>
      <c r="N147" s="26"/>
      <c r="P147"/>
      <c r="R147"/>
      <c r="S147" s="9"/>
      <c r="T147" s="9"/>
      <c r="U147" s="26"/>
      <c r="W147" s="26"/>
      <c r="X147" s="26"/>
    </row>
    <row r="148" spans="1:24" s="1" customFormat="1">
      <c r="B148" s="3"/>
      <c r="C148" s="3"/>
      <c r="D148" s="24"/>
      <c r="E148" s="3"/>
      <c r="F148" s="3"/>
      <c r="G148" s="24"/>
      <c r="I148" s="21"/>
      <c r="K148"/>
      <c r="L148"/>
      <c r="M148" s="26"/>
      <c r="N148" s="26"/>
      <c r="P148"/>
      <c r="R148"/>
      <c r="S148" s="9"/>
      <c r="T148" s="9"/>
      <c r="U148" s="26"/>
      <c r="W148" s="26"/>
      <c r="X148" s="26"/>
    </row>
    <row r="149" spans="1:24" s="1" customFormat="1">
      <c r="B149" s="3"/>
      <c r="C149" s="3"/>
      <c r="D149" s="24"/>
      <c r="E149" s="3"/>
      <c r="F149" s="3"/>
      <c r="G149" s="24"/>
      <c r="I149" s="21"/>
      <c r="K149"/>
      <c r="L149"/>
      <c r="M149" s="26"/>
      <c r="N149" s="26"/>
      <c r="P149"/>
      <c r="R149"/>
      <c r="S149" s="9"/>
      <c r="T149" s="9"/>
      <c r="U149" s="26"/>
      <c r="W149" s="26"/>
      <c r="X149" s="26"/>
    </row>
    <row r="150" spans="1:24" s="1" customFormat="1" ht="15.75">
      <c r="A150" s="13"/>
      <c r="B150" s="3"/>
      <c r="C150" s="3"/>
      <c r="D150" s="24"/>
      <c r="E150" s="3"/>
      <c r="F150" s="3"/>
      <c r="G150" s="24"/>
      <c r="I150" s="21"/>
      <c r="K150"/>
      <c r="L150"/>
      <c r="M150" s="26"/>
      <c r="N150" s="26"/>
      <c r="P150"/>
      <c r="R150"/>
      <c r="S150" s="9"/>
      <c r="T150" s="9"/>
      <c r="U150" s="26"/>
      <c r="W150" s="26"/>
      <c r="X150" s="26"/>
    </row>
    <row r="151" spans="1:24" s="1" customFormat="1">
      <c r="B151" s="3"/>
      <c r="C151" s="3"/>
      <c r="D151" s="24"/>
      <c r="E151" s="3"/>
      <c r="F151" s="3"/>
      <c r="G151" s="24"/>
      <c r="I151" s="21"/>
      <c r="K151"/>
      <c r="L151"/>
      <c r="M151" s="26"/>
      <c r="N151" s="26"/>
      <c r="P151"/>
      <c r="R151"/>
      <c r="S151" s="9"/>
      <c r="T151" s="9"/>
      <c r="U151" s="26"/>
      <c r="W151" s="26"/>
      <c r="X151" s="26"/>
    </row>
    <row r="152" spans="1:24" s="1" customFormat="1">
      <c r="B152" s="3"/>
      <c r="C152" s="3"/>
      <c r="D152" s="24"/>
      <c r="E152" s="3"/>
      <c r="F152" s="3"/>
      <c r="G152" s="24"/>
      <c r="I152" s="21"/>
      <c r="K152"/>
      <c r="L152"/>
      <c r="M152" s="26"/>
      <c r="N152" s="26"/>
      <c r="P152"/>
      <c r="R152"/>
      <c r="S152" s="9"/>
      <c r="T152" s="9"/>
      <c r="U152" s="26"/>
      <c r="W152" s="26"/>
      <c r="X152" s="26"/>
    </row>
    <row r="153" spans="1:24" s="1" customFormat="1" ht="15.75">
      <c r="A153" s="13"/>
      <c r="B153" s="3"/>
      <c r="C153" s="3"/>
      <c r="D153" s="24"/>
      <c r="E153" s="3"/>
      <c r="F153" s="3"/>
      <c r="G153" s="24"/>
      <c r="I153" s="21"/>
      <c r="K153"/>
      <c r="L153"/>
      <c r="M153" s="26"/>
      <c r="N153" s="26"/>
      <c r="P153"/>
      <c r="R153"/>
      <c r="S153" s="9"/>
      <c r="T153" s="9"/>
      <c r="U153" s="26"/>
      <c r="W153" s="26"/>
      <c r="X153" s="26"/>
    </row>
    <row r="154" spans="1:24" s="1" customFormat="1">
      <c r="B154" s="3"/>
      <c r="C154" s="3"/>
      <c r="D154" s="24"/>
      <c r="E154" s="3"/>
      <c r="F154" s="3"/>
      <c r="G154" s="24"/>
      <c r="I154" s="21"/>
      <c r="K154"/>
      <c r="L154"/>
      <c r="M154" s="26"/>
      <c r="N154" s="26"/>
      <c r="P154"/>
      <c r="R154"/>
      <c r="S154" s="9"/>
      <c r="T154" s="9"/>
      <c r="U154" s="26"/>
      <c r="W154" s="26"/>
      <c r="X154" s="26"/>
    </row>
    <row r="155" spans="1:24" s="1" customFormat="1">
      <c r="B155" s="3"/>
      <c r="C155" s="3"/>
      <c r="D155" s="24"/>
      <c r="E155" s="3"/>
      <c r="F155" s="3"/>
      <c r="G155" s="24"/>
      <c r="I155" s="21"/>
      <c r="K155"/>
      <c r="L155"/>
      <c r="M155" s="26"/>
      <c r="N155" s="26"/>
      <c r="P155"/>
      <c r="R155"/>
      <c r="S155" s="9"/>
      <c r="T155" s="9"/>
      <c r="U155" s="26"/>
      <c r="W155" s="26"/>
      <c r="X155" s="26"/>
    </row>
    <row r="156" spans="1:24" s="1" customFormat="1" ht="15.75">
      <c r="A156" s="13"/>
      <c r="B156" s="3"/>
      <c r="C156" s="3"/>
      <c r="D156" s="24"/>
      <c r="E156" s="3"/>
      <c r="F156" s="3"/>
      <c r="G156" s="24"/>
      <c r="I156" s="21"/>
      <c r="K156"/>
      <c r="L156"/>
      <c r="M156" s="26"/>
      <c r="N156" s="26"/>
      <c r="P156"/>
      <c r="R156"/>
      <c r="S156" s="9"/>
      <c r="T156" s="9"/>
      <c r="U156" s="26"/>
      <c r="W156" s="26"/>
      <c r="X156" s="26"/>
    </row>
    <row r="157" spans="1:24" s="1" customFormat="1">
      <c r="B157" s="3"/>
      <c r="C157" s="3"/>
      <c r="D157" s="24"/>
      <c r="E157" s="3"/>
      <c r="F157" s="3"/>
      <c r="G157" s="24"/>
      <c r="I157" s="21"/>
      <c r="K157"/>
      <c r="L157"/>
      <c r="M157" s="26"/>
      <c r="N157" s="26"/>
      <c r="P157"/>
      <c r="R157"/>
      <c r="S157" s="9"/>
      <c r="T157" s="9"/>
      <c r="U157" s="26"/>
      <c r="W157" s="26"/>
      <c r="X157" s="26"/>
    </row>
    <row r="158" spans="1:24" s="1" customFormat="1">
      <c r="B158" s="3"/>
      <c r="C158" s="3"/>
      <c r="D158" s="24"/>
      <c r="E158" s="3"/>
      <c r="F158" s="3"/>
      <c r="G158" s="24"/>
      <c r="I158" s="21"/>
      <c r="K158"/>
      <c r="L158"/>
      <c r="M158" s="26"/>
      <c r="N158" s="26"/>
      <c r="P158"/>
      <c r="R158"/>
      <c r="S158" s="9"/>
      <c r="T158" s="9"/>
      <c r="U158" s="26"/>
      <c r="W158" s="26"/>
      <c r="X158" s="26"/>
    </row>
    <row r="159" spans="1:24" s="1" customFormat="1" ht="15.75">
      <c r="A159" s="13"/>
      <c r="B159" s="3"/>
      <c r="C159" s="3"/>
      <c r="D159" s="24"/>
      <c r="E159" s="3"/>
      <c r="F159" s="3"/>
      <c r="G159" s="24"/>
      <c r="I159" s="21"/>
      <c r="K159"/>
      <c r="L159"/>
      <c r="M159" s="26"/>
      <c r="N159" s="26"/>
      <c r="P159"/>
      <c r="R159"/>
      <c r="S159" s="9"/>
      <c r="T159" s="9"/>
      <c r="U159" s="26"/>
      <c r="W159" s="26"/>
      <c r="X159" s="26"/>
    </row>
    <row r="160" spans="1:24" s="1" customFormat="1">
      <c r="B160" s="3"/>
      <c r="C160" s="3"/>
      <c r="D160" s="24"/>
      <c r="E160" s="3"/>
      <c r="F160" s="3"/>
      <c r="G160" s="24"/>
      <c r="I160" s="21"/>
      <c r="K160"/>
      <c r="L160"/>
      <c r="M160" s="26"/>
      <c r="N160" s="26"/>
      <c r="P160"/>
      <c r="R160"/>
      <c r="S160" s="9"/>
      <c r="T160" s="9"/>
      <c r="U160" s="26"/>
      <c r="W160" s="26"/>
      <c r="X160" s="26"/>
    </row>
    <row r="161" spans="1:24" s="1" customFormat="1">
      <c r="B161" s="3"/>
      <c r="C161" s="3"/>
      <c r="D161" s="24"/>
      <c r="E161" s="3"/>
      <c r="F161" s="3"/>
      <c r="G161" s="24"/>
      <c r="I161" s="21"/>
      <c r="K161"/>
      <c r="L161"/>
      <c r="M161" s="26"/>
      <c r="N161" s="26"/>
      <c r="P161"/>
      <c r="R161"/>
      <c r="S161" s="9"/>
      <c r="T161" s="9"/>
      <c r="U161" s="26"/>
      <c r="W161" s="26"/>
      <c r="X161" s="26"/>
    </row>
    <row r="162" spans="1:24" s="1" customFormat="1" ht="15.75">
      <c r="A162" s="13"/>
      <c r="B162" s="3"/>
      <c r="C162" s="3"/>
      <c r="D162" s="24"/>
      <c r="E162" s="3"/>
      <c r="F162" s="3"/>
      <c r="G162" s="24"/>
      <c r="I162" s="21"/>
      <c r="K162"/>
      <c r="L162"/>
      <c r="M162" s="26"/>
      <c r="N162" s="26"/>
      <c r="P162"/>
      <c r="R162"/>
      <c r="S162" s="9"/>
      <c r="T162" s="9"/>
      <c r="U162" s="26"/>
      <c r="W162" s="26"/>
      <c r="X162" s="26"/>
    </row>
    <row r="163" spans="1:24" s="1" customFormat="1">
      <c r="B163" s="3"/>
      <c r="C163" s="3"/>
      <c r="D163" s="24"/>
      <c r="E163" s="3"/>
      <c r="F163" s="3"/>
      <c r="G163" s="24"/>
      <c r="I163" s="21"/>
      <c r="K163"/>
      <c r="L163"/>
      <c r="M163" s="26"/>
      <c r="N163" s="26"/>
      <c r="P163"/>
      <c r="R163"/>
      <c r="S163" s="9"/>
      <c r="T163" s="9"/>
      <c r="U163" s="26"/>
      <c r="W163" s="26"/>
      <c r="X163" s="26"/>
    </row>
    <row r="164" spans="1:24" s="1" customFormat="1">
      <c r="B164" s="3"/>
      <c r="C164" s="3"/>
      <c r="D164" s="24"/>
      <c r="E164" s="3"/>
      <c r="F164" s="3"/>
      <c r="G164" s="24"/>
      <c r="I164" s="21"/>
      <c r="K164"/>
      <c r="L164"/>
      <c r="M164" s="26"/>
      <c r="N164" s="26"/>
      <c r="P164"/>
      <c r="R164"/>
      <c r="S164" s="9"/>
      <c r="T164" s="9"/>
      <c r="U164" s="26"/>
      <c r="W164" s="26"/>
      <c r="X164" s="26"/>
    </row>
    <row r="165" spans="1:24" s="1" customFormat="1" ht="15.75">
      <c r="A165" s="13"/>
      <c r="B165" s="3"/>
      <c r="C165" s="3"/>
      <c r="D165" s="24"/>
      <c r="E165" s="3"/>
      <c r="F165" s="3"/>
      <c r="G165" s="24"/>
      <c r="I165" s="21"/>
      <c r="K165"/>
      <c r="L165"/>
      <c r="M165" s="26"/>
      <c r="N165" s="26"/>
      <c r="P165"/>
      <c r="R165"/>
      <c r="S165" s="9"/>
      <c r="T165" s="9"/>
      <c r="U165" s="26"/>
      <c r="W165" s="26"/>
      <c r="X165" s="26"/>
    </row>
    <row r="166" spans="1:24" s="1" customFormat="1">
      <c r="B166" s="3"/>
      <c r="C166" s="3"/>
      <c r="D166" s="24"/>
      <c r="E166" s="3"/>
      <c r="F166" s="3"/>
      <c r="G166" s="24"/>
      <c r="I166" s="21"/>
      <c r="K166"/>
      <c r="L166"/>
      <c r="M166" s="26"/>
      <c r="N166" s="26"/>
      <c r="P166"/>
      <c r="R166"/>
      <c r="S166" s="9"/>
      <c r="T166" s="9"/>
      <c r="U166" s="26"/>
      <c r="W166" s="26"/>
      <c r="X166" s="26"/>
    </row>
    <row r="167" spans="1:24" s="1" customFormat="1">
      <c r="B167" s="3"/>
      <c r="C167" s="3"/>
      <c r="D167" s="24"/>
      <c r="E167" s="3"/>
      <c r="F167" s="3"/>
      <c r="G167" s="24"/>
      <c r="I167" s="21"/>
      <c r="K167"/>
      <c r="L167"/>
      <c r="M167" s="26"/>
      <c r="N167" s="26"/>
      <c r="P167"/>
      <c r="R167"/>
      <c r="S167" s="9"/>
      <c r="T167" s="9"/>
      <c r="U167" s="26"/>
      <c r="W167" s="26"/>
      <c r="X167" s="26"/>
    </row>
    <row r="168" spans="1:24" s="1" customFormat="1" ht="15.75">
      <c r="A168" s="13"/>
      <c r="B168" s="3"/>
      <c r="C168" s="3"/>
      <c r="D168" s="24"/>
      <c r="E168" s="3"/>
      <c r="F168" s="3"/>
      <c r="G168" s="24"/>
      <c r="I168" s="21"/>
      <c r="K168"/>
      <c r="L168"/>
      <c r="M168" s="26"/>
      <c r="N168" s="26"/>
      <c r="P168"/>
      <c r="R168"/>
      <c r="S168" s="9"/>
      <c r="T168" s="9"/>
      <c r="U168" s="26"/>
      <c r="W168" s="26"/>
      <c r="X168" s="26"/>
    </row>
    <row r="169" spans="1:24" s="1" customFormat="1">
      <c r="B169" s="3"/>
      <c r="C169" s="3"/>
      <c r="D169" s="24"/>
      <c r="E169" s="3"/>
      <c r="F169" s="3"/>
      <c r="G169" s="24"/>
      <c r="I169" s="21"/>
      <c r="K169"/>
      <c r="L169"/>
      <c r="M169" s="26"/>
      <c r="N169" s="26"/>
      <c r="P169"/>
      <c r="R169"/>
      <c r="S169" s="9"/>
      <c r="T169" s="9"/>
      <c r="U169" s="26"/>
      <c r="W169" s="26"/>
      <c r="X169" s="26"/>
    </row>
    <row r="170" spans="1:24" s="1" customFormat="1">
      <c r="B170" s="3"/>
      <c r="C170" s="3"/>
      <c r="D170" s="24"/>
      <c r="E170" s="3"/>
      <c r="F170" s="3"/>
      <c r="G170" s="24"/>
      <c r="I170" s="21"/>
      <c r="K170"/>
      <c r="L170"/>
      <c r="M170" s="26"/>
      <c r="N170" s="26"/>
      <c r="P170"/>
      <c r="R170"/>
      <c r="S170" s="9"/>
      <c r="T170" s="9"/>
      <c r="U170" s="26"/>
      <c r="W170" s="26"/>
      <c r="X170" s="26"/>
    </row>
    <row r="171" spans="1:24" s="1" customFormat="1" ht="15.75">
      <c r="A171" s="13"/>
      <c r="B171" s="3"/>
      <c r="C171" s="3"/>
      <c r="D171" s="24"/>
      <c r="E171" s="3"/>
      <c r="F171" s="3"/>
      <c r="G171" s="24"/>
      <c r="I171" s="21"/>
      <c r="K171"/>
      <c r="L171"/>
      <c r="M171" s="26"/>
      <c r="N171" s="26"/>
      <c r="P171"/>
      <c r="R171"/>
      <c r="S171" s="9"/>
      <c r="T171" s="9"/>
      <c r="U171" s="26"/>
      <c r="W171" s="26"/>
      <c r="X171" s="26"/>
    </row>
    <row r="172" spans="1:24" s="1" customFormat="1">
      <c r="I172" s="21"/>
      <c r="K172"/>
      <c r="L172"/>
      <c r="M172" s="26"/>
      <c r="N172" s="26"/>
      <c r="P172"/>
      <c r="R172"/>
      <c r="S172" s="9"/>
      <c r="T172" s="9"/>
      <c r="U172" s="26"/>
      <c r="W172" s="26"/>
      <c r="X172" s="26"/>
    </row>
    <row r="173" spans="1:24" s="1" customFormat="1">
      <c r="I173" s="21"/>
      <c r="K173"/>
      <c r="L173"/>
      <c r="M173" s="26"/>
      <c r="N173" s="26"/>
      <c r="P173"/>
      <c r="R173"/>
      <c r="S173" s="9"/>
      <c r="T173" s="9"/>
      <c r="U173" s="26"/>
      <c r="W173" s="26"/>
      <c r="X173" s="26"/>
    </row>
    <row r="174" spans="1:24">
      <c r="S174" s="9"/>
    </row>
    <row r="175" spans="1:24">
      <c r="S175" s="9"/>
    </row>
    <row r="176" spans="1:24">
      <c r="S176" s="9"/>
    </row>
    <row r="177" spans="19:19">
      <c r="S177" s="9"/>
    </row>
    <row r="178" spans="19:19">
      <c r="S178" s="9"/>
    </row>
    <row r="179" spans="19:19">
      <c r="S179" s="9"/>
    </row>
    <row r="180" spans="19:19">
      <c r="S180" s="9"/>
    </row>
    <row r="181" spans="19:19">
      <c r="S181" s="9"/>
    </row>
    <row r="182" spans="19:19">
      <c r="S182" s="9"/>
    </row>
    <row r="183" spans="19:19">
      <c r="S183" s="9"/>
    </row>
    <row r="184" spans="19:19">
      <c r="S184" s="9"/>
    </row>
    <row r="185" spans="19:19">
      <c r="S185" s="9"/>
    </row>
    <row r="186" spans="19:19">
      <c r="S186" s="9"/>
    </row>
    <row r="187" spans="19:19">
      <c r="S187" s="9"/>
    </row>
    <row r="188" spans="19:19">
      <c r="S188" s="9"/>
    </row>
    <row r="189" spans="19:19">
      <c r="S189" s="9"/>
    </row>
    <row r="190" spans="19:19">
      <c r="S190" s="9"/>
    </row>
    <row r="191" spans="19:19">
      <c r="S191" s="9"/>
    </row>
    <row r="192" spans="19:19">
      <c r="S192" s="9"/>
    </row>
    <row r="193" spans="19:19">
      <c r="S193" s="9"/>
    </row>
    <row r="194" spans="19:19">
      <c r="S194" s="9"/>
    </row>
    <row r="195" spans="19:19">
      <c r="S195" s="9"/>
    </row>
    <row r="196" spans="19:19">
      <c r="S196" s="9"/>
    </row>
    <row r="197" spans="19:19">
      <c r="S197" s="9"/>
    </row>
    <row r="198" spans="19:19">
      <c r="S198" s="9"/>
    </row>
    <row r="199" spans="19:19">
      <c r="S199" s="9"/>
    </row>
    <row r="200" spans="19:19">
      <c r="S200" s="9"/>
    </row>
    <row r="201" spans="19:19">
      <c r="S201" s="9"/>
    </row>
    <row r="202" spans="19:19">
      <c r="S202" s="9"/>
    </row>
    <row r="203" spans="19:19">
      <c r="S203" s="9"/>
    </row>
    <row r="204" spans="19:19">
      <c r="S204" s="9"/>
    </row>
    <row r="205" spans="19:19">
      <c r="S205" s="9"/>
    </row>
    <row r="206" spans="19:19">
      <c r="S206" s="9"/>
    </row>
    <row r="207" spans="19:19">
      <c r="S207" s="9"/>
    </row>
    <row r="208" spans="19:19">
      <c r="S208" s="9"/>
    </row>
    <row r="209" spans="19:19">
      <c r="S209" s="9"/>
    </row>
    <row r="210" spans="19:19">
      <c r="S210" s="9"/>
    </row>
    <row r="211" spans="19:19">
      <c r="S211" s="9"/>
    </row>
    <row r="212" spans="19:19">
      <c r="S212" s="9"/>
    </row>
    <row r="213" spans="19:19">
      <c r="S213" s="9"/>
    </row>
    <row r="214" spans="19:19">
      <c r="S214" s="9"/>
    </row>
    <row r="215" spans="19:19">
      <c r="S215" s="9"/>
    </row>
    <row r="216" spans="19:19">
      <c r="S216" s="9"/>
    </row>
    <row r="217" spans="19:19">
      <c r="S217" s="9"/>
    </row>
    <row r="218" spans="19:19">
      <c r="S218" s="9"/>
    </row>
    <row r="219" spans="19:19">
      <c r="S219" s="9"/>
    </row>
    <row r="220" spans="19:19">
      <c r="S220" s="9"/>
    </row>
    <row r="221" spans="19:19">
      <c r="S221" s="9"/>
    </row>
    <row r="222" spans="19:19">
      <c r="S222" s="9"/>
    </row>
    <row r="223" spans="19:19">
      <c r="S223" s="9"/>
    </row>
    <row r="224" spans="19:19">
      <c r="S224" s="9"/>
    </row>
    <row r="225" spans="19:19">
      <c r="S225" s="9"/>
    </row>
    <row r="226" spans="19:19">
      <c r="S226" s="9"/>
    </row>
    <row r="227" spans="19:19">
      <c r="S227" s="9"/>
    </row>
    <row r="228" spans="19:19">
      <c r="S228" s="9"/>
    </row>
    <row r="229" spans="19:19">
      <c r="S229" s="9"/>
    </row>
    <row r="230" spans="19:19">
      <c r="S230" s="9"/>
    </row>
    <row r="231" spans="19:19">
      <c r="S231" s="9"/>
    </row>
    <row r="232" spans="19:19">
      <c r="S232" s="9"/>
    </row>
    <row r="233" spans="19:19">
      <c r="S233" s="9"/>
    </row>
    <row r="234" spans="19:19">
      <c r="S234" s="9"/>
    </row>
    <row r="235" spans="19:19">
      <c r="S235" s="9"/>
    </row>
    <row r="236" spans="19:19">
      <c r="S236" s="9"/>
    </row>
    <row r="237" spans="19:19">
      <c r="S237" s="9"/>
    </row>
    <row r="238" spans="19:19">
      <c r="S238" s="9"/>
    </row>
    <row r="239" spans="19:19">
      <c r="S239" s="9"/>
    </row>
    <row r="240" spans="19:19">
      <c r="S240" s="9"/>
    </row>
    <row r="241" spans="19:19">
      <c r="S241" s="9"/>
    </row>
    <row r="242" spans="19:19">
      <c r="S242" s="9"/>
    </row>
    <row r="243" spans="19:19">
      <c r="S243" s="9"/>
    </row>
    <row r="244" spans="19:19">
      <c r="S244" s="9"/>
    </row>
    <row r="245" spans="19:19">
      <c r="S245" s="9"/>
    </row>
    <row r="246" spans="19:19">
      <c r="S246" s="9"/>
    </row>
    <row r="247" spans="19:19">
      <c r="S247" s="9"/>
    </row>
    <row r="248" spans="19:19">
      <c r="S248" s="9"/>
    </row>
    <row r="249" spans="19:19">
      <c r="S249" s="9"/>
    </row>
    <row r="250" spans="19:19">
      <c r="S250" s="9"/>
    </row>
    <row r="251" spans="19:19">
      <c r="S251" s="9"/>
    </row>
    <row r="252" spans="19:19">
      <c r="S252" s="9"/>
    </row>
    <row r="253" spans="19:19">
      <c r="S253" s="9"/>
    </row>
    <row r="254" spans="19:19">
      <c r="S254" s="9"/>
    </row>
    <row r="255" spans="19:19">
      <c r="S255" s="9"/>
    </row>
    <row r="256" spans="19:19">
      <c r="S256" s="9"/>
    </row>
    <row r="257" spans="19:19">
      <c r="S257" s="9"/>
    </row>
    <row r="258" spans="19:19">
      <c r="S258" s="9"/>
    </row>
    <row r="259" spans="19:19">
      <c r="S259" s="9"/>
    </row>
    <row r="260" spans="19:19">
      <c r="S260" s="9"/>
    </row>
    <row r="261" spans="19:19">
      <c r="S261" s="9"/>
    </row>
    <row r="262" spans="19:19">
      <c r="S262" s="9"/>
    </row>
    <row r="263" spans="19:19">
      <c r="S263" s="9"/>
    </row>
    <row r="264" spans="19:19">
      <c r="S264" s="9"/>
    </row>
    <row r="265" spans="19:19">
      <c r="S265" s="9"/>
    </row>
    <row r="266" spans="19:19">
      <c r="S266" s="9"/>
    </row>
    <row r="267" spans="19:19">
      <c r="S267" s="9"/>
    </row>
    <row r="268" spans="19:19">
      <c r="S268" s="9"/>
    </row>
    <row r="269" spans="19:19">
      <c r="S269" s="9"/>
    </row>
    <row r="270" spans="19:19">
      <c r="S270" s="9"/>
    </row>
    <row r="271" spans="19:19">
      <c r="S271" s="9"/>
    </row>
    <row r="272" spans="19:19">
      <c r="S272" s="9"/>
    </row>
    <row r="273" spans="19:19">
      <c r="S273" s="9"/>
    </row>
    <row r="274" spans="19:19">
      <c r="S274" s="9"/>
    </row>
    <row r="275" spans="19:19">
      <c r="S275" s="9"/>
    </row>
    <row r="276" spans="19:19">
      <c r="S276" s="9"/>
    </row>
    <row r="277" spans="19:19">
      <c r="S277" s="9"/>
    </row>
    <row r="278" spans="19:19">
      <c r="S278" s="9"/>
    </row>
    <row r="279" spans="19:19">
      <c r="S279" s="9"/>
    </row>
    <row r="280" spans="19:19">
      <c r="S280" s="9"/>
    </row>
    <row r="281" spans="19:19">
      <c r="S281" s="9"/>
    </row>
    <row r="282" spans="19:19">
      <c r="S282" s="9"/>
    </row>
    <row r="283" spans="19:19">
      <c r="S283" s="9"/>
    </row>
    <row r="284" spans="19:19">
      <c r="S284" s="9"/>
    </row>
    <row r="285" spans="19:19">
      <c r="S285" s="9"/>
    </row>
    <row r="286" spans="19:19">
      <c r="S286" s="9"/>
    </row>
    <row r="287" spans="19:19">
      <c r="S287" s="9"/>
    </row>
    <row r="288" spans="19:19">
      <c r="S288" s="9"/>
    </row>
    <row r="289" spans="19:19">
      <c r="S289" s="9"/>
    </row>
    <row r="290" spans="19:19">
      <c r="S290" s="9"/>
    </row>
    <row r="291" spans="19:19">
      <c r="S291" s="9"/>
    </row>
    <row r="292" spans="19:19">
      <c r="S292" s="9"/>
    </row>
    <row r="293" spans="19:19">
      <c r="S293" s="9"/>
    </row>
    <row r="294" spans="19:19">
      <c r="S294" s="9"/>
    </row>
    <row r="295" spans="19:19">
      <c r="S295" s="9"/>
    </row>
    <row r="296" spans="19:19">
      <c r="S296" s="9"/>
    </row>
    <row r="297" spans="19:19">
      <c r="S297" s="9"/>
    </row>
    <row r="298" spans="19:19">
      <c r="S298" s="9"/>
    </row>
    <row r="299" spans="19:19">
      <c r="S299" s="9"/>
    </row>
    <row r="300" spans="19:19">
      <c r="S300" s="9"/>
    </row>
    <row r="301" spans="19:19">
      <c r="S301" s="9"/>
    </row>
    <row r="302" spans="19:19">
      <c r="S302" s="9"/>
    </row>
    <row r="303" spans="19:19">
      <c r="S303" s="9"/>
    </row>
    <row r="304" spans="19:19">
      <c r="S304" s="9"/>
    </row>
    <row r="305" spans="19:19">
      <c r="S305" s="9"/>
    </row>
    <row r="306" spans="19:19">
      <c r="S306" s="9"/>
    </row>
    <row r="307" spans="19:19">
      <c r="S307" s="9"/>
    </row>
    <row r="308" spans="19:19">
      <c r="S308" s="9"/>
    </row>
    <row r="309" spans="19:19">
      <c r="S309" s="9"/>
    </row>
    <row r="310" spans="19:19">
      <c r="S310" s="9"/>
    </row>
    <row r="311" spans="19:19">
      <c r="S311" s="9"/>
    </row>
    <row r="312" spans="19:19">
      <c r="S312" s="9"/>
    </row>
  </sheetData>
  <pageMargins left="0.25" right="0.25" top="0.75" bottom="0.75" header="0.3" footer="0.3"/>
  <pageSetup paperSize="9" scale="61" fitToWidth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Samanburður 2010-2011</vt:lpstr>
      <vt:lpstr>'Samanburður 2010-2011'!Print_Area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Sveinbjarnardóttir</dc:creator>
  <cp:lastModifiedBy>snorrimar</cp:lastModifiedBy>
  <cp:lastPrinted>2011-01-12T15:56:36Z</cp:lastPrinted>
  <dcterms:created xsi:type="dcterms:W3CDTF">2009-01-27T14:40:34Z</dcterms:created>
  <dcterms:modified xsi:type="dcterms:W3CDTF">2011-01-13T14:21:11Z</dcterms:modified>
</cp:coreProperties>
</file>