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<sst xmlns="http://schemas.openxmlformats.org/spreadsheetml/2006/main" count="192" uniqueCount="56">
  <si>
    <t>Verðkönnun ASÍ á páskaeggjum                10.apríl 2006</t>
  </si>
  <si>
    <t>Bónus               Laugavegi 59</t>
  </si>
  <si>
    <t>Krónan                     Skeifunni 5</t>
  </si>
  <si>
    <t>Kaskó              Vesturbergi 76</t>
  </si>
  <si>
    <t>Nettó                       Mjódd</t>
  </si>
  <si>
    <t>Fjarðarkaup               Hólshrauni 1b, Hf</t>
  </si>
  <si>
    <t>Hagkaup            Skeifunni 15</t>
  </si>
  <si>
    <t>Nóatún                     Nóatúni 17</t>
  </si>
  <si>
    <t>Samkaup Úrval       Miðvangi 41, Hf</t>
  </si>
  <si>
    <t>Gripið og greitt Skútuvogi 4</t>
  </si>
  <si>
    <t>Tíu - ellefu       Seljavegi 2</t>
  </si>
  <si>
    <t>Ellefu - Ellefu                 Skúlagötu 13</t>
  </si>
  <si>
    <t>Samkaup Strax  Stigahlíð 45 - 47</t>
  </si>
  <si>
    <t>Meðalverð</t>
  </si>
  <si>
    <t>Hæsta verð</t>
  </si>
  <si>
    <t>Lægsta verð</t>
  </si>
  <si>
    <t>Munu á hæsta 
og lægsta verði</t>
  </si>
  <si>
    <t>Nói Síríus</t>
  </si>
  <si>
    <r>
      <t xml:space="preserve">Nói Síríus </t>
    </r>
    <r>
      <rPr>
        <b/>
        <sz val="12"/>
        <rFont val="Garamond"/>
        <family val="1"/>
      </rPr>
      <t>Páskaegg nr.2</t>
    </r>
    <r>
      <rPr>
        <sz val="12"/>
        <rFont val="Garamond"/>
        <family val="1"/>
      </rPr>
      <t xml:space="preserve"> - 90 g</t>
    </r>
  </si>
  <si>
    <r>
      <t>Nói Síríus</t>
    </r>
    <r>
      <rPr>
        <b/>
        <sz val="12"/>
        <rFont val="Garamond"/>
        <family val="1"/>
      </rPr>
      <t xml:space="preserve"> Páskaegg nr.3</t>
    </r>
    <r>
      <rPr>
        <sz val="12"/>
        <rFont val="Garamond"/>
        <family val="1"/>
      </rPr>
      <t xml:space="preserve"> - 160 g</t>
    </r>
  </si>
  <si>
    <t>e</t>
  </si>
  <si>
    <r>
      <t xml:space="preserve">Nói Síríus </t>
    </r>
    <r>
      <rPr>
        <b/>
        <sz val="12"/>
        <rFont val="Garamond"/>
        <family val="1"/>
      </rPr>
      <t>Páskaegg nr.4</t>
    </r>
    <r>
      <rPr>
        <sz val="12"/>
        <rFont val="Garamond"/>
        <family val="1"/>
      </rPr>
      <t xml:space="preserve"> - 300 g</t>
    </r>
  </si>
  <si>
    <r>
      <t xml:space="preserve">Nói Síríus </t>
    </r>
    <r>
      <rPr>
        <b/>
        <sz val="12"/>
        <rFont val="Garamond"/>
        <family val="1"/>
      </rPr>
      <t>Páskaegg nr.5</t>
    </r>
    <r>
      <rPr>
        <sz val="12"/>
        <rFont val="Garamond"/>
        <family val="1"/>
      </rPr>
      <t xml:space="preserve"> - 435 g</t>
    </r>
  </si>
  <si>
    <r>
      <t xml:space="preserve">Nói Síríus </t>
    </r>
    <r>
      <rPr>
        <b/>
        <sz val="12"/>
        <rFont val="Garamond"/>
        <family val="1"/>
      </rPr>
      <t>Páskaegg nr.7</t>
    </r>
    <r>
      <rPr>
        <sz val="12"/>
        <rFont val="Garamond"/>
        <family val="1"/>
      </rPr>
      <t xml:space="preserve"> - 750 g</t>
    </r>
  </si>
  <si>
    <t>em</t>
  </si>
  <si>
    <r>
      <t xml:space="preserve">Nói Síríus </t>
    </r>
    <r>
      <rPr>
        <b/>
        <sz val="12"/>
        <rFont val="Garamond"/>
        <family val="1"/>
      </rPr>
      <t>Konfektegg -</t>
    </r>
    <r>
      <rPr>
        <sz val="12"/>
        <rFont val="Garamond"/>
        <family val="1"/>
      </rPr>
      <t xml:space="preserve"> 900 g</t>
    </r>
  </si>
  <si>
    <r>
      <t xml:space="preserve">Nóa Síríus </t>
    </r>
    <r>
      <rPr>
        <b/>
        <sz val="12"/>
        <rFont val="Garamond"/>
        <family val="1"/>
      </rPr>
      <t>Ást í verki á páskum</t>
    </r>
    <r>
      <rPr>
        <sz val="12"/>
        <rFont val="Garamond"/>
        <family val="1"/>
      </rPr>
      <t xml:space="preserve"> - Hjartalaga páskaegg 900 g</t>
    </r>
  </si>
  <si>
    <r>
      <t xml:space="preserve">Nói Síríus </t>
    </r>
    <r>
      <rPr>
        <b/>
        <sz val="12"/>
        <rFont val="Garamond"/>
        <family val="1"/>
      </rPr>
      <t>Púkaegg í kassa</t>
    </r>
    <r>
      <rPr>
        <sz val="12"/>
        <rFont val="Garamond"/>
        <family val="1"/>
      </rPr>
      <t xml:space="preserve"> - 475 g</t>
    </r>
  </si>
  <si>
    <r>
      <t xml:space="preserve">Nói Síríus </t>
    </r>
    <r>
      <rPr>
        <b/>
        <sz val="12"/>
        <rFont val="Garamond"/>
        <family val="1"/>
      </rPr>
      <t>Púkaegg nr.4</t>
    </r>
    <r>
      <rPr>
        <sz val="12"/>
        <rFont val="Garamond"/>
        <family val="1"/>
      </rPr>
      <t xml:space="preserve"> - 340 g</t>
    </r>
  </si>
  <si>
    <r>
      <t xml:space="preserve">Nói Síríus </t>
    </r>
    <r>
      <rPr>
        <b/>
        <sz val="12"/>
        <rFont val="Garamond"/>
        <family val="1"/>
      </rPr>
      <t>Páskaegg nr.1 - 6x40 g                    6 stk. í öskju</t>
    </r>
  </si>
  <si>
    <r>
      <t xml:space="preserve">Nói Síríus </t>
    </r>
    <r>
      <rPr>
        <b/>
        <sz val="12"/>
        <rFont val="Garamond"/>
        <family val="1"/>
      </rPr>
      <t>Páskaeggjakarfa</t>
    </r>
    <r>
      <rPr>
        <sz val="12"/>
        <rFont val="Garamond"/>
        <family val="1"/>
      </rPr>
      <t xml:space="preserve"> - 310 g</t>
    </r>
  </si>
  <si>
    <r>
      <t xml:space="preserve">Nói Síríus </t>
    </r>
    <r>
      <rPr>
        <b/>
        <sz val="12"/>
        <rFont val="Garamond"/>
        <family val="1"/>
      </rPr>
      <t>Gullegg - 6 stk</t>
    </r>
    <r>
      <rPr>
        <sz val="12"/>
        <rFont val="Garamond"/>
        <family val="1"/>
      </rPr>
      <t>. í eggjabakka 120 g.</t>
    </r>
  </si>
  <si>
    <r>
      <t xml:space="preserve">Nói Síríus </t>
    </r>
    <r>
      <rPr>
        <b/>
        <sz val="12"/>
        <rFont val="Garamond"/>
        <family val="1"/>
      </rPr>
      <t>Piparmyntuegg</t>
    </r>
    <r>
      <rPr>
        <sz val="12"/>
        <rFont val="Garamond"/>
        <family val="1"/>
      </rPr>
      <t xml:space="preserve"> 300 g - askja m.litlum grænum eggjum</t>
    </r>
  </si>
  <si>
    <r>
      <t xml:space="preserve">Nói Síríus </t>
    </r>
    <r>
      <rPr>
        <b/>
        <sz val="12"/>
        <rFont val="Garamond"/>
        <family val="1"/>
      </rPr>
      <t>Karamellusegg</t>
    </r>
    <r>
      <rPr>
        <sz val="12"/>
        <rFont val="Garamond"/>
        <family val="1"/>
      </rPr>
      <t xml:space="preserve"> 300 g - askja m. litlum fjólubláum eggjum</t>
    </r>
  </si>
  <si>
    <t>Móna</t>
  </si>
  <si>
    <r>
      <t xml:space="preserve">Mónu </t>
    </r>
    <r>
      <rPr>
        <b/>
        <sz val="12"/>
        <rFont val="Garamond"/>
        <family val="1"/>
      </rPr>
      <t xml:space="preserve">Páskaegg nr.2 - </t>
    </r>
    <r>
      <rPr>
        <sz val="12"/>
        <rFont val="Garamond"/>
        <family val="1"/>
      </rPr>
      <t>110 g</t>
    </r>
  </si>
  <si>
    <r>
      <t xml:space="preserve">Mónu </t>
    </r>
    <r>
      <rPr>
        <b/>
        <sz val="12"/>
        <rFont val="Garamond"/>
        <family val="1"/>
      </rPr>
      <t xml:space="preserve">Páskaegg nr.6 - </t>
    </r>
    <r>
      <rPr>
        <sz val="12"/>
        <rFont val="Garamond"/>
        <family val="1"/>
      </rPr>
      <t>350 g</t>
    </r>
  </si>
  <si>
    <r>
      <t xml:space="preserve">Mónu </t>
    </r>
    <r>
      <rPr>
        <b/>
        <sz val="12"/>
        <rFont val="Garamond"/>
        <family val="1"/>
      </rPr>
      <t xml:space="preserve">Páskaegg nr.10 - </t>
    </r>
    <r>
      <rPr>
        <sz val="12"/>
        <rFont val="Garamond"/>
        <family val="1"/>
      </rPr>
      <t>650 g</t>
    </r>
  </si>
  <si>
    <r>
      <t xml:space="preserve">Mónu </t>
    </r>
    <r>
      <rPr>
        <b/>
        <sz val="12"/>
        <rFont val="Garamond"/>
        <family val="1"/>
      </rPr>
      <t xml:space="preserve">Prakkaraegg m.dýrum nr.6 - </t>
    </r>
    <r>
      <rPr>
        <sz val="12"/>
        <rFont val="Garamond"/>
        <family val="1"/>
      </rPr>
      <t>350 g</t>
    </r>
  </si>
  <si>
    <r>
      <t xml:space="preserve">Mónu </t>
    </r>
    <r>
      <rPr>
        <b/>
        <sz val="12"/>
        <rFont val="Garamond"/>
        <family val="1"/>
      </rPr>
      <t>Ástaregg</t>
    </r>
    <r>
      <rPr>
        <sz val="12"/>
        <rFont val="Garamond"/>
        <family val="1"/>
      </rPr>
      <t xml:space="preserve"> 730 g</t>
    </r>
  </si>
  <si>
    <r>
      <t>Mónu</t>
    </r>
    <r>
      <rPr>
        <b/>
        <sz val="12"/>
        <rFont val="Garamond"/>
        <family val="1"/>
      </rPr>
      <t xml:space="preserve"> Desertegg 4 stk</t>
    </r>
    <r>
      <rPr>
        <sz val="12"/>
        <rFont val="Garamond"/>
        <family val="1"/>
      </rPr>
      <t>. í pakka 80 g</t>
    </r>
  </si>
  <si>
    <t>Freyja</t>
  </si>
  <si>
    <r>
      <t xml:space="preserve">Freyju </t>
    </r>
    <r>
      <rPr>
        <b/>
        <sz val="12"/>
        <rFont val="Garamond"/>
        <family val="1"/>
      </rPr>
      <t xml:space="preserve">Páskaegg nr. 4 </t>
    </r>
    <r>
      <rPr>
        <sz val="12"/>
        <rFont val="Garamond"/>
        <family val="1"/>
      </rPr>
      <t>- 250 g</t>
    </r>
  </si>
  <si>
    <r>
      <t xml:space="preserve">Freyju </t>
    </r>
    <r>
      <rPr>
        <b/>
        <sz val="12"/>
        <rFont val="Garamond"/>
        <family val="1"/>
      </rPr>
      <t>Rís páskaegg nr. 4</t>
    </r>
    <r>
      <rPr>
        <sz val="12"/>
        <rFont val="Garamond"/>
        <family val="1"/>
      </rPr>
      <t xml:space="preserve"> - 250 g </t>
    </r>
  </si>
  <si>
    <r>
      <t xml:space="preserve">Freyju </t>
    </r>
    <r>
      <rPr>
        <b/>
        <sz val="12"/>
        <rFont val="Garamond"/>
        <family val="1"/>
      </rPr>
      <t>Rís páskaegg nr.9</t>
    </r>
    <r>
      <rPr>
        <sz val="12"/>
        <rFont val="Garamond"/>
        <family val="1"/>
      </rPr>
      <t xml:space="preserve"> - 475 g</t>
    </r>
  </si>
  <si>
    <r>
      <t xml:space="preserve">Freyju </t>
    </r>
    <r>
      <rPr>
        <b/>
        <sz val="12"/>
        <rFont val="Garamond"/>
        <family val="1"/>
      </rPr>
      <t>Fjöregg án sykurs</t>
    </r>
    <r>
      <rPr>
        <sz val="12"/>
        <rFont val="Garamond"/>
        <family val="1"/>
      </rPr>
      <t xml:space="preserve"> nr.6 -               300 g </t>
    </r>
  </si>
  <si>
    <r>
      <t xml:space="preserve">Freyju </t>
    </r>
    <r>
      <rPr>
        <b/>
        <sz val="12"/>
        <rFont val="Garamond"/>
        <family val="1"/>
      </rPr>
      <t xml:space="preserve">Fjöregg án mjólkur </t>
    </r>
    <r>
      <rPr>
        <sz val="12"/>
        <rFont val="Garamond"/>
        <family val="1"/>
      </rPr>
      <t>nr.6 - 300 g</t>
    </r>
  </si>
  <si>
    <t>Góa</t>
  </si>
  <si>
    <r>
      <t xml:space="preserve">Góu </t>
    </r>
    <r>
      <rPr>
        <b/>
        <sz val="12"/>
        <rFont val="Garamond"/>
        <family val="1"/>
      </rPr>
      <t>Páskaegg nr.4</t>
    </r>
    <r>
      <rPr>
        <sz val="12"/>
        <rFont val="Garamond"/>
        <family val="1"/>
      </rPr>
      <t xml:space="preserve"> - 325 g</t>
    </r>
  </si>
  <si>
    <r>
      <t xml:space="preserve">Góu </t>
    </r>
    <r>
      <rPr>
        <b/>
        <sz val="12"/>
        <rFont val="Garamond"/>
        <family val="1"/>
      </rPr>
      <t>Páskaegg nr.5</t>
    </r>
    <r>
      <rPr>
        <sz val="12"/>
        <rFont val="Garamond"/>
        <family val="1"/>
      </rPr>
      <t xml:space="preserve"> - 460 g</t>
    </r>
  </si>
  <si>
    <r>
      <t xml:space="preserve">Góu </t>
    </r>
    <r>
      <rPr>
        <b/>
        <sz val="12"/>
        <rFont val="Garamond"/>
        <family val="1"/>
      </rPr>
      <t>Páskaegg nr.6</t>
    </r>
    <r>
      <rPr>
        <sz val="12"/>
        <rFont val="Garamond"/>
        <family val="1"/>
      </rPr>
      <t xml:space="preserve"> - 540 g</t>
    </r>
  </si>
  <si>
    <r>
      <t xml:space="preserve">Góu </t>
    </r>
    <r>
      <rPr>
        <b/>
        <sz val="12"/>
        <rFont val="Garamond"/>
        <family val="1"/>
      </rPr>
      <t>Marsbúaegg nr.4</t>
    </r>
    <r>
      <rPr>
        <sz val="12"/>
        <rFont val="Garamond"/>
        <family val="1"/>
      </rPr>
      <t xml:space="preserve"> - 325 g</t>
    </r>
  </si>
  <si>
    <t>e = ekki til</t>
  </si>
  <si>
    <t>em = ekki verðmerkt</t>
  </si>
  <si>
    <t>Stykkja-verð</t>
  </si>
  <si>
    <t>Kíló-verð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</si>
</sst>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10">
    <font>
      <sz val="10"/>
      <name val="Arial"/>
      <family val="0"/>
    </font>
    <font>
      <b/>
      <sz val="18"/>
      <name val="Garamond"/>
      <family val="1"/>
    </font>
    <font>
      <b/>
      <sz val="12"/>
      <name val="Garamond"/>
      <family val="1"/>
    </font>
    <font>
      <sz val="18"/>
      <name val="Arial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6" fillId="0" borderId="5" xfId="0" applyFont="1" applyBorder="1" applyAlignment="1">
      <alignment/>
    </xf>
    <xf numFmtId="3" fontId="7" fillId="3" borderId="6" xfId="0" applyNumberFormat="1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4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3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3" fontId="7" fillId="0" borderId="30" xfId="0" applyNumberFormat="1" applyFont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/>
    </xf>
    <xf numFmtId="3" fontId="7" fillId="2" borderId="37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2" borderId="41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textRotation="90" wrapText="1"/>
    </xf>
    <xf numFmtId="164" fontId="4" fillId="0" borderId="4" xfId="0" applyNumberFormat="1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2" borderId="47" xfId="0" applyNumberFormat="1" applyFont="1" applyFill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6" fillId="0" borderId="50" xfId="0" applyFont="1" applyBorder="1" applyAlignment="1">
      <alignment/>
    </xf>
    <xf numFmtId="3" fontId="7" fillId="4" borderId="51" xfId="0" applyNumberFormat="1" applyFont="1" applyFill="1" applyBorder="1" applyAlignment="1">
      <alignment horizontal="center"/>
    </xf>
    <xf numFmtId="3" fontId="7" fillId="0" borderId="52" xfId="0" applyNumberFormat="1" applyFont="1" applyFill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0" fontId="0" fillId="2" borderId="54" xfId="0" applyFill="1" applyBorder="1" applyAlignment="1">
      <alignment/>
    </xf>
    <xf numFmtId="0" fontId="0" fillId="2" borderId="43" xfId="0" applyFill="1" applyBorder="1" applyAlignment="1">
      <alignment/>
    </xf>
    <xf numFmtId="0" fontId="8" fillId="0" borderId="3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3" borderId="55" xfId="0" applyFont="1" applyFill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2" fillId="6" borderId="3" xfId="0" applyFont="1" applyFill="1" applyBorder="1" applyAlignment="1">
      <alignment horizontal="center" textRotation="90" wrapText="1"/>
    </xf>
    <xf numFmtId="0" fontId="2" fillId="7" borderId="3" xfId="0" applyFont="1" applyFill="1" applyBorder="1" applyAlignment="1">
      <alignment horizontal="center" textRotation="90" wrapText="1"/>
    </xf>
    <xf numFmtId="0" fontId="2" fillId="8" borderId="3" xfId="0" applyFont="1" applyFill="1" applyBorder="1" applyAlignment="1">
      <alignment horizontal="center" textRotation="90" wrapText="1"/>
    </xf>
    <xf numFmtId="0" fontId="2" fillId="9" borderId="3" xfId="0" applyFont="1" applyFill="1" applyBorder="1" applyAlignment="1">
      <alignment horizontal="center" textRotation="90" wrapText="1"/>
    </xf>
    <xf numFmtId="0" fontId="2" fillId="10" borderId="3" xfId="0" applyFont="1" applyFill="1" applyBorder="1" applyAlignment="1">
      <alignment horizontal="center" textRotation="90" wrapText="1"/>
    </xf>
    <xf numFmtId="1" fontId="2" fillId="2" borderId="3" xfId="0" applyNumberFormat="1" applyFont="1" applyFill="1" applyBorder="1" applyAlignment="1">
      <alignment horizontal="center" textRotation="90"/>
    </xf>
    <xf numFmtId="1" fontId="2" fillId="2" borderId="4" xfId="0" applyNumberFormat="1" applyFont="1" applyFill="1" applyBorder="1" applyAlignment="1">
      <alignment horizontal="center" textRotation="90"/>
    </xf>
    <xf numFmtId="0" fontId="2" fillId="11" borderId="3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wrapText="1"/>
    </xf>
    <xf numFmtId="0" fontId="2" fillId="12" borderId="3" xfId="0" applyFont="1" applyFill="1" applyBorder="1" applyAlignment="1">
      <alignment horizontal="center" textRotation="90" wrapText="1"/>
    </xf>
    <xf numFmtId="0" fontId="2" fillId="13" borderId="3" xfId="0" applyFont="1" applyFill="1" applyBorder="1" applyAlignment="1">
      <alignment horizontal="center" textRotation="90" wrapText="1"/>
    </xf>
    <xf numFmtId="0" fontId="2" fillId="13" borderId="4" xfId="0" applyFont="1" applyFill="1" applyBorder="1" applyAlignment="1">
      <alignment horizontal="center" textRotation="90" wrapText="1"/>
    </xf>
    <xf numFmtId="0" fontId="2" fillId="14" borderId="3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10" sqref="AI10"/>
    </sheetView>
  </sheetViews>
  <sheetFormatPr defaultColWidth="9.140625" defaultRowHeight="12.75"/>
  <cols>
    <col min="1" max="1" width="34.28125" style="0" customWidth="1"/>
    <col min="2" max="32" width="7.28125" style="0" customWidth="1"/>
  </cols>
  <sheetData>
    <row r="1" spans="1:32" ht="106.5" customHeight="1" thickBot="1">
      <c r="A1" s="109" t="s">
        <v>0</v>
      </c>
      <c r="B1" s="95" t="s">
        <v>1</v>
      </c>
      <c r="C1" s="96"/>
      <c r="D1" s="97" t="s">
        <v>2</v>
      </c>
      <c r="E1" s="98"/>
      <c r="F1" s="99" t="s">
        <v>3</v>
      </c>
      <c r="G1" s="98"/>
      <c r="H1" s="100" t="s">
        <v>4</v>
      </c>
      <c r="I1" s="98"/>
      <c r="J1" s="101" t="s">
        <v>5</v>
      </c>
      <c r="K1" s="98"/>
      <c r="L1" s="102" t="s">
        <v>6</v>
      </c>
      <c r="M1" s="98"/>
      <c r="N1" s="103" t="s">
        <v>7</v>
      </c>
      <c r="O1" s="98"/>
      <c r="P1" s="111" t="s">
        <v>8</v>
      </c>
      <c r="Q1" s="98"/>
      <c r="R1" s="112" t="s">
        <v>9</v>
      </c>
      <c r="S1" s="113"/>
      <c r="T1" s="114" t="s">
        <v>10</v>
      </c>
      <c r="U1" s="98"/>
      <c r="V1" s="104" t="s">
        <v>11</v>
      </c>
      <c r="W1" s="98"/>
      <c r="X1" s="105" t="s">
        <v>12</v>
      </c>
      <c r="Y1" s="98"/>
      <c r="Z1" s="106" t="s">
        <v>13</v>
      </c>
      <c r="AA1" s="107"/>
      <c r="AB1" s="108" t="s">
        <v>14</v>
      </c>
      <c r="AC1" s="94"/>
      <c r="AD1" s="93" t="s">
        <v>15</v>
      </c>
      <c r="AE1" s="94"/>
      <c r="AF1" s="72" t="s">
        <v>16</v>
      </c>
    </row>
    <row r="2" spans="1:32" ht="32.25" customHeight="1" thickBot="1">
      <c r="A2" s="110"/>
      <c r="B2" s="55" t="s">
        <v>54</v>
      </c>
      <c r="C2" s="92" t="s">
        <v>55</v>
      </c>
      <c r="D2" s="55" t="s">
        <v>54</v>
      </c>
      <c r="E2" s="92" t="s">
        <v>55</v>
      </c>
      <c r="F2" s="55" t="s">
        <v>54</v>
      </c>
      <c r="G2" s="92" t="s">
        <v>55</v>
      </c>
      <c r="H2" s="55" t="s">
        <v>54</v>
      </c>
      <c r="I2" s="92" t="s">
        <v>55</v>
      </c>
      <c r="J2" s="55" t="s">
        <v>54</v>
      </c>
      <c r="K2" s="92" t="s">
        <v>55</v>
      </c>
      <c r="L2" s="55" t="s">
        <v>54</v>
      </c>
      <c r="M2" s="92" t="s">
        <v>55</v>
      </c>
      <c r="N2" s="55" t="s">
        <v>54</v>
      </c>
      <c r="O2" s="92" t="s">
        <v>55</v>
      </c>
      <c r="P2" s="55" t="s">
        <v>54</v>
      </c>
      <c r="Q2" s="92" t="s">
        <v>55</v>
      </c>
      <c r="R2" s="55" t="s">
        <v>54</v>
      </c>
      <c r="S2" s="92" t="s">
        <v>55</v>
      </c>
      <c r="T2" s="55" t="s">
        <v>54</v>
      </c>
      <c r="U2" s="92" t="s">
        <v>55</v>
      </c>
      <c r="V2" s="55" t="s">
        <v>54</v>
      </c>
      <c r="W2" s="92" t="s">
        <v>55</v>
      </c>
      <c r="X2" s="55" t="s">
        <v>54</v>
      </c>
      <c r="Y2" s="92" t="s">
        <v>55</v>
      </c>
      <c r="Z2" s="55" t="s">
        <v>54</v>
      </c>
      <c r="AA2" s="92" t="s">
        <v>55</v>
      </c>
      <c r="AB2" s="55" t="s">
        <v>54</v>
      </c>
      <c r="AC2" s="92" t="s">
        <v>55</v>
      </c>
      <c r="AD2" s="55" t="s">
        <v>54</v>
      </c>
      <c r="AE2" s="92" t="s">
        <v>55</v>
      </c>
      <c r="AF2" s="73"/>
    </row>
    <row r="3" spans="1:32" ht="18.75" customHeight="1" thickBot="1">
      <c r="A3" s="1" t="s">
        <v>17</v>
      </c>
      <c r="B3" s="90"/>
      <c r="C3" s="91"/>
      <c r="D3" s="2"/>
      <c r="E3" s="2"/>
      <c r="F3" s="3"/>
      <c r="G3" s="4"/>
      <c r="H3" s="2"/>
      <c r="I3" s="2"/>
      <c r="J3" s="3"/>
      <c r="K3" s="4"/>
      <c r="L3" s="2"/>
      <c r="M3" s="2"/>
      <c r="N3" s="3"/>
      <c r="O3" s="4"/>
      <c r="P3" s="2"/>
      <c r="Q3" s="2"/>
      <c r="R3" s="3"/>
      <c r="S3" s="4"/>
      <c r="T3" s="2"/>
      <c r="U3" s="2"/>
      <c r="V3" s="3"/>
      <c r="W3" s="4"/>
      <c r="X3" s="4"/>
      <c r="Y3" s="3"/>
      <c r="Z3" s="3"/>
      <c r="AA3" s="4"/>
      <c r="AB3" s="3"/>
      <c r="AC3" s="2"/>
      <c r="AD3" s="3"/>
      <c r="AE3" s="4"/>
      <c r="AF3" s="4"/>
    </row>
    <row r="4" spans="1:33" ht="16.5" customHeight="1">
      <c r="A4" s="5" t="s">
        <v>18</v>
      </c>
      <c r="B4" s="35">
        <v>228</v>
      </c>
      <c r="C4" s="36">
        <f>B4/0.09</f>
        <v>2533.3333333333335</v>
      </c>
      <c r="D4" s="27">
        <v>279</v>
      </c>
      <c r="E4" s="43">
        <f>D4/0.09</f>
        <v>3100</v>
      </c>
      <c r="F4" s="21">
        <v>279</v>
      </c>
      <c r="G4" s="36">
        <f>F4/0.09</f>
        <v>3100</v>
      </c>
      <c r="H4" s="27">
        <v>279</v>
      </c>
      <c r="I4" s="43">
        <f>H4/0.09</f>
        <v>3100</v>
      </c>
      <c r="J4" s="21">
        <v>295</v>
      </c>
      <c r="K4" s="36">
        <f>J4/0.09</f>
        <v>3277.777777777778</v>
      </c>
      <c r="L4" s="31">
        <v>359</v>
      </c>
      <c r="M4" s="43">
        <f>L4/0.09</f>
        <v>3988.888888888889</v>
      </c>
      <c r="N4" s="21">
        <v>329</v>
      </c>
      <c r="O4" s="36">
        <f>N4/0.09</f>
        <v>3655.5555555555557</v>
      </c>
      <c r="P4" s="31">
        <v>359</v>
      </c>
      <c r="Q4" s="43">
        <f>P4/0.09</f>
        <v>3988.888888888889</v>
      </c>
      <c r="R4" s="21">
        <v>349</v>
      </c>
      <c r="S4" s="36">
        <f>R4/0.09</f>
        <v>3877.777777777778</v>
      </c>
      <c r="T4" s="27">
        <v>358</v>
      </c>
      <c r="U4" s="43">
        <f>T4/0.09</f>
        <v>3977.777777777778</v>
      </c>
      <c r="V4" s="6">
        <v>359</v>
      </c>
      <c r="W4" s="36">
        <f>V4/0.09</f>
        <v>3988.888888888889</v>
      </c>
      <c r="X4" s="50">
        <v>355</v>
      </c>
      <c r="Y4" s="43">
        <f>X4/0.09</f>
        <v>3944.444444444445</v>
      </c>
      <c r="Z4" s="21">
        <f>AVERAGE(B4,D4,F4,H4,J4,L4,N4,P4,R4,T4,V4,X4)</f>
        <v>319</v>
      </c>
      <c r="AA4" s="7">
        <f>AVERAGE(C4,E4,G4,I4,K4,M4,O4,Q4,S4,U4,W4,Y4)</f>
        <v>3544.444444444445</v>
      </c>
      <c r="AB4" s="56">
        <f>MAX(B4,D4,F4,H4,J4,L4,N4,P4,R4,T4,V4,X4)</f>
        <v>359</v>
      </c>
      <c r="AC4" s="69">
        <f>MAX(C4,E4,G4,I4,K4,M4,O4,Q4,S4,U4,W4,Y4)</f>
        <v>3988.888888888889</v>
      </c>
      <c r="AD4" s="56">
        <f>MIN(B4,D4,F4,H4,J4,L4,N4,P4,R4,T4,V4,X4)</f>
        <v>228</v>
      </c>
      <c r="AE4" s="78">
        <f>MIN(C4,E4,G4,I4,K4,M4,O4,Q4,S4,U4,W4,Y4)</f>
        <v>2533.3333333333335</v>
      </c>
      <c r="AF4" s="74">
        <f aca="true" t="shared" si="0" ref="AF4:AF17">(AB4-AD4)/AD4</f>
        <v>0.5745614035087719</v>
      </c>
      <c r="AG4" s="61"/>
    </row>
    <row r="5" spans="1:32" ht="16.5" customHeight="1">
      <c r="A5" s="8" t="s">
        <v>19</v>
      </c>
      <c r="B5" s="37">
        <v>379</v>
      </c>
      <c r="C5" s="38">
        <f>B5/0.16</f>
        <v>2368.75</v>
      </c>
      <c r="D5" s="28">
        <v>388</v>
      </c>
      <c r="E5" s="44">
        <f>D5/0.16</f>
        <v>2425</v>
      </c>
      <c r="F5" s="9">
        <v>389</v>
      </c>
      <c r="G5" s="38">
        <f>F5/0.16</f>
        <v>2431.25</v>
      </c>
      <c r="H5" s="28">
        <v>389</v>
      </c>
      <c r="I5" s="44">
        <f>H5/0.16</f>
        <v>2431.25</v>
      </c>
      <c r="J5" s="9">
        <v>598</v>
      </c>
      <c r="K5" s="38">
        <f>J5/0.16</f>
        <v>3737.5</v>
      </c>
      <c r="L5" s="28">
        <v>669</v>
      </c>
      <c r="M5" s="44">
        <f>L5/0.16</f>
        <v>4181.25</v>
      </c>
      <c r="N5" s="9">
        <v>659</v>
      </c>
      <c r="O5" s="38">
        <f>N5/0.16</f>
        <v>4118.75</v>
      </c>
      <c r="P5" s="28">
        <v>669</v>
      </c>
      <c r="Q5" s="44">
        <f>P5/0.16</f>
        <v>4181.25</v>
      </c>
      <c r="R5" s="9">
        <v>599</v>
      </c>
      <c r="S5" s="38">
        <f>R5/0.16</f>
        <v>3743.75</v>
      </c>
      <c r="T5" s="28">
        <v>758</v>
      </c>
      <c r="U5" s="44">
        <f>T5/0.16</f>
        <v>4737.5</v>
      </c>
      <c r="V5" s="9" t="s">
        <v>20</v>
      </c>
      <c r="W5" s="38"/>
      <c r="X5" s="51">
        <v>799</v>
      </c>
      <c r="Y5" s="44">
        <f>X5/0.16</f>
        <v>4993.75</v>
      </c>
      <c r="Z5" s="9">
        <f aca="true" t="shared" si="1" ref="Z5:Z35">AVERAGE(B5,D5,F5,H5,J5,L5,N5,P5,R5,T5,V5,X5)</f>
        <v>572.3636363636364</v>
      </c>
      <c r="AA5" s="11">
        <f aca="true" t="shared" si="2" ref="AA5:AA35">AVERAGE(C5,E5,G5,I5,K5,M5,O5,Q5,S5,U5,W5,Y5)</f>
        <v>3577.2727272727275</v>
      </c>
      <c r="AB5" s="21">
        <f aca="true" t="shared" si="3" ref="AB5:AB35">MAX(B5,D5,F5,H5,J5,L5,N5,P5,R5,T5,V5,X5)</f>
        <v>799</v>
      </c>
      <c r="AC5" s="33">
        <f aca="true" t="shared" si="4" ref="AC5:AC35">MAX(C5,E5,G5,I5,K5,M5,O5,Q5,S5,U5,W5,Y5)</f>
        <v>4993.75</v>
      </c>
      <c r="AD5" s="21">
        <f aca="true" t="shared" si="5" ref="AD5:AD35">MIN(B5,D5,F5,H5,J5,L5,N5,P5,R5,T5,V5,X5)</f>
        <v>379</v>
      </c>
      <c r="AE5" s="7">
        <f aca="true" t="shared" si="6" ref="AE5:AE35">MIN(C5,E5,G5,I5,K5,M5,O5,Q5,S5,U5,W5,Y5)</f>
        <v>2368.75</v>
      </c>
      <c r="AF5" s="75">
        <f t="shared" si="0"/>
        <v>1.108179419525066</v>
      </c>
    </row>
    <row r="6" spans="1:32" ht="16.5" customHeight="1">
      <c r="A6" s="8" t="s">
        <v>21</v>
      </c>
      <c r="B6" s="37">
        <v>689</v>
      </c>
      <c r="C6" s="38">
        <f>B6/0.3</f>
        <v>2296.666666666667</v>
      </c>
      <c r="D6" s="28">
        <v>768</v>
      </c>
      <c r="E6" s="44">
        <f>D6/0.3</f>
        <v>2560</v>
      </c>
      <c r="F6" s="9">
        <v>769</v>
      </c>
      <c r="G6" s="38">
        <f>F6/0.3</f>
        <v>2563.3333333333335</v>
      </c>
      <c r="H6" s="28">
        <v>769</v>
      </c>
      <c r="I6" s="44">
        <f>H6/0.3</f>
        <v>2563.3333333333335</v>
      </c>
      <c r="J6" s="9">
        <v>959</v>
      </c>
      <c r="K6" s="38">
        <f>J6/0.3</f>
        <v>3196.666666666667</v>
      </c>
      <c r="L6" s="28">
        <v>1049</v>
      </c>
      <c r="M6" s="44">
        <f>L6/0.3</f>
        <v>3496.666666666667</v>
      </c>
      <c r="N6" s="9">
        <v>999</v>
      </c>
      <c r="O6" s="38">
        <f>N6/0.3</f>
        <v>3330</v>
      </c>
      <c r="P6" s="28">
        <v>999</v>
      </c>
      <c r="Q6" s="44">
        <f>P6/0.3</f>
        <v>3330</v>
      </c>
      <c r="R6" s="9">
        <v>969</v>
      </c>
      <c r="S6" s="38">
        <f>R6/0.3</f>
        <v>3230</v>
      </c>
      <c r="T6" s="28">
        <v>1097</v>
      </c>
      <c r="U6" s="44">
        <f>T6/0.3</f>
        <v>3656.666666666667</v>
      </c>
      <c r="V6" s="9">
        <v>1098</v>
      </c>
      <c r="W6" s="38">
        <f>V6/0.3</f>
        <v>3660</v>
      </c>
      <c r="X6" s="51">
        <v>1199</v>
      </c>
      <c r="Y6" s="44">
        <f>X6/0.3</f>
        <v>3996.666666666667</v>
      </c>
      <c r="Z6" s="9">
        <f t="shared" si="1"/>
        <v>947</v>
      </c>
      <c r="AA6" s="11">
        <f t="shared" si="2"/>
        <v>3156.6666666666665</v>
      </c>
      <c r="AB6" s="21">
        <f t="shared" si="3"/>
        <v>1199</v>
      </c>
      <c r="AC6" s="33">
        <f t="shared" si="4"/>
        <v>3996.666666666667</v>
      </c>
      <c r="AD6" s="21">
        <f t="shared" si="5"/>
        <v>689</v>
      </c>
      <c r="AE6" s="7">
        <f t="shared" si="6"/>
        <v>2296.666666666667</v>
      </c>
      <c r="AF6" s="75">
        <f t="shared" si="0"/>
        <v>0.7402031930333817</v>
      </c>
    </row>
    <row r="7" spans="1:32" ht="16.5" customHeight="1">
      <c r="A7" s="8" t="s">
        <v>22</v>
      </c>
      <c r="B7" s="37">
        <v>1039</v>
      </c>
      <c r="C7" s="38">
        <f>B7/0.435</f>
        <v>2388.5057471264367</v>
      </c>
      <c r="D7" s="28">
        <v>1168</v>
      </c>
      <c r="E7" s="44">
        <f>D7/0.435</f>
        <v>2685.057471264368</v>
      </c>
      <c r="F7" s="9">
        <v>1169</v>
      </c>
      <c r="G7" s="38">
        <f>F7/0.435</f>
        <v>2687.3563218390805</v>
      </c>
      <c r="H7" s="28">
        <v>1169</v>
      </c>
      <c r="I7" s="44">
        <f>H7/0.435</f>
        <v>2687.3563218390805</v>
      </c>
      <c r="J7" s="9">
        <v>1499</v>
      </c>
      <c r="K7" s="38">
        <f>J7/0.435</f>
        <v>3445.977011494253</v>
      </c>
      <c r="L7" s="28">
        <v>1549</v>
      </c>
      <c r="M7" s="44">
        <f>L7/0.435</f>
        <v>3560.919540229885</v>
      </c>
      <c r="N7" s="9">
        <v>1499</v>
      </c>
      <c r="O7" s="38">
        <f>N7/0.435</f>
        <v>3445.977011494253</v>
      </c>
      <c r="P7" s="28">
        <v>1549</v>
      </c>
      <c r="Q7" s="44">
        <f>P7/0.435</f>
        <v>3560.919540229885</v>
      </c>
      <c r="R7" s="9">
        <v>1499</v>
      </c>
      <c r="S7" s="38">
        <f>R7/0.435</f>
        <v>3445.977011494253</v>
      </c>
      <c r="T7" s="28">
        <v>1698</v>
      </c>
      <c r="U7" s="44">
        <f>T7/0.435</f>
        <v>3903.448275862069</v>
      </c>
      <c r="V7" s="10">
        <v>1699</v>
      </c>
      <c r="W7" s="38">
        <f>V7/0.435</f>
        <v>3905.747126436782</v>
      </c>
      <c r="X7" s="51">
        <v>1699</v>
      </c>
      <c r="Y7" s="44">
        <f>X7/0.435</f>
        <v>3905.747126436782</v>
      </c>
      <c r="Z7" s="9">
        <f t="shared" si="1"/>
        <v>1436.3333333333333</v>
      </c>
      <c r="AA7" s="11">
        <f t="shared" si="2"/>
        <v>3301.915708812261</v>
      </c>
      <c r="AB7" s="21">
        <f t="shared" si="3"/>
        <v>1699</v>
      </c>
      <c r="AC7" s="33">
        <f t="shared" si="4"/>
        <v>3905.747126436782</v>
      </c>
      <c r="AD7" s="21">
        <f t="shared" si="5"/>
        <v>1039</v>
      </c>
      <c r="AE7" s="7">
        <f t="shared" si="6"/>
        <v>2388.5057471264367</v>
      </c>
      <c r="AF7" s="75">
        <f t="shared" si="0"/>
        <v>0.6352261790182868</v>
      </c>
    </row>
    <row r="8" spans="1:32" ht="16.5" customHeight="1">
      <c r="A8" s="8" t="s">
        <v>23</v>
      </c>
      <c r="B8" s="37">
        <v>1739</v>
      </c>
      <c r="C8" s="38">
        <f>B8/0.75</f>
        <v>2318.6666666666665</v>
      </c>
      <c r="D8" s="28">
        <v>1988</v>
      </c>
      <c r="E8" s="44">
        <f>D8/0.75</f>
        <v>2650.6666666666665</v>
      </c>
      <c r="F8" s="9">
        <v>1989</v>
      </c>
      <c r="G8" s="38">
        <f>F8/0.75</f>
        <v>2652</v>
      </c>
      <c r="H8" s="28">
        <v>1989</v>
      </c>
      <c r="I8" s="44">
        <f>H8/0.75</f>
        <v>2652</v>
      </c>
      <c r="J8" s="9">
        <v>2289</v>
      </c>
      <c r="K8" s="38">
        <f>J8/0.75</f>
        <v>3052</v>
      </c>
      <c r="L8" s="28">
        <v>2499</v>
      </c>
      <c r="M8" s="44">
        <f>L8/0.75</f>
        <v>3332</v>
      </c>
      <c r="N8" s="9">
        <v>2499</v>
      </c>
      <c r="O8" s="38">
        <f>N8/0.75</f>
        <v>3332</v>
      </c>
      <c r="P8" s="28">
        <v>2799</v>
      </c>
      <c r="Q8" s="44">
        <f>P8/0.75</f>
        <v>3732</v>
      </c>
      <c r="R8" s="9" t="s">
        <v>24</v>
      </c>
      <c r="S8" s="38"/>
      <c r="T8" s="28" t="s">
        <v>20</v>
      </c>
      <c r="U8" s="44"/>
      <c r="V8" s="9" t="s">
        <v>24</v>
      </c>
      <c r="W8" s="38"/>
      <c r="X8" s="51">
        <v>2899</v>
      </c>
      <c r="Y8" s="44">
        <f>X8/0.75</f>
        <v>3865.3333333333335</v>
      </c>
      <c r="Z8" s="9">
        <f t="shared" si="1"/>
        <v>2298.8888888888887</v>
      </c>
      <c r="AA8" s="11">
        <f t="shared" si="2"/>
        <v>3065.1851851851848</v>
      </c>
      <c r="AB8" s="21">
        <f t="shared" si="3"/>
        <v>2899</v>
      </c>
      <c r="AC8" s="33">
        <f t="shared" si="4"/>
        <v>3865.3333333333335</v>
      </c>
      <c r="AD8" s="21">
        <f t="shared" si="5"/>
        <v>1739</v>
      </c>
      <c r="AE8" s="7">
        <f t="shared" si="6"/>
        <v>2318.6666666666665</v>
      </c>
      <c r="AF8" s="75">
        <f t="shared" si="0"/>
        <v>0.6670500287521565</v>
      </c>
    </row>
    <row r="9" spans="1:32" ht="16.5" customHeight="1">
      <c r="A9" s="8" t="s">
        <v>25</v>
      </c>
      <c r="B9" s="9" t="s">
        <v>20</v>
      </c>
      <c r="C9" s="38"/>
      <c r="D9" s="28" t="s">
        <v>20</v>
      </c>
      <c r="E9" s="44"/>
      <c r="F9" s="9">
        <v>2879</v>
      </c>
      <c r="G9" s="38">
        <f>F9/0.9</f>
        <v>3198.8888888888887</v>
      </c>
      <c r="H9" s="28">
        <v>2879</v>
      </c>
      <c r="I9" s="44">
        <f>H9/0.9</f>
        <v>3198.8888888888887</v>
      </c>
      <c r="J9" s="37">
        <v>2869</v>
      </c>
      <c r="K9" s="38">
        <f>J9/0.9</f>
        <v>3187.777777777778</v>
      </c>
      <c r="L9" s="32">
        <v>3649</v>
      </c>
      <c r="M9" s="44">
        <f>L9/0.9</f>
        <v>4054.4444444444443</v>
      </c>
      <c r="N9" s="9" t="s">
        <v>20</v>
      </c>
      <c r="O9" s="38"/>
      <c r="P9" s="28" t="s">
        <v>20</v>
      </c>
      <c r="Q9" s="44"/>
      <c r="R9" s="9" t="s">
        <v>20</v>
      </c>
      <c r="S9" s="38"/>
      <c r="T9" s="28" t="s">
        <v>20</v>
      </c>
      <c r="U9" s="44"/>
      <c r="V9" s="9" t="s">
        <v>20</v>
      </c>
      <c r="W9" s="38"/>
      <c r="X9" s="52" t="s">
        <v>20</v>
      </c>
      <c r="Y9" s="44"/>
      <c r="Z9" s="9">
        <f t="shared" si="1"/>
        <v>3069</v>
      </c>
      <c r="AA9" s="11">
        <f t="shared" si="2"/>
        <v>3410</v>
      </c>
      <c r="AB9" s="21">
        <f t="shared" si="3"/>
        <v>3649</v>
      </c>
      <c r="AC9" s="33">
        <f t="shared" si="4"/>
        <v>4054.4444444444443</v>
      </c>
      <c r="AD9" s="21">
        <f t="shared" si="5"/>
        <v>2869</v>
      </c>
      <c r="AE9" s="7">
        <f t="shared" si="6"/>
        <v>3187.777777777778</v>
      </c>
      <c r="AF9" s="75">
        <f t="shared" si="0"/>
        <v>0.2718717323109097</v>
      </c>
    </row>
    <row r="10" spans="1:32" ht="32.25" customHeight="1">
      <c r="A10" s="12" t="s">
        <v>26</v>
      </c>
      <c r="B10" s="9" t="s">
        <v>20</v>
      </c>
      <c r="C10" s="38"/>
      <c r="D10" s="28" t="s">
        <v>20</v>
      </c>
      <c r="E10" s="44"/>
      <c r="F10" s="9">
        <v>3599</v>
      </c>
      <c r="G10" s="38">
        <f>F10/0.9</f>
        <v>3998.8888888888887</v>
      </c>
      <c r="H10" s="28">
        <v>3699</v>
      </c>
      <c r="I10" s="44">
        <f>H10/0.9</f>
        <v>4110</v>
      </c>
      <c r="J10" s="37">
        <v>3475</v>
      </c>
      <c r="K10" s="38">
        <f>J10/0.9</f>
        <v>3861.111111111111</v>
      </c>
      <c r="L10" s="32">
        <v>3899</v>
      </c>
      <c r="M10" s="44">
        <f>L10/0.9</f>
        <v>4332.222222222222</v>
      </c>
      <c r="N10" s="9" t="s">
        <v>20</v>
      </c>
      <c r="O10" s="38"/>
      <c r="P10" s="28" t="s">
        <v>20</v>
      </c>
      <c r="Q10" s="44"/>
      <c r="R10" s="9" t="s">
        <v>20</v>
      </c>
      <c r="S10" s="38"/>
      <c r="T10" s="28" t="s">
        <v>20</v>
      </c>
      <c r="U10" s="44"/>
      <c r="V10" s="9" t="s">
        <v>20</v>
      </c>
      <c r="W10" s="38"/>
      <c r="X10" s="52" t="s">
        <v>20</v>
      </c>
      <c r="Y10" s="44"/>
      <c r="Z10" s="9">
        <f t="shared" si="1"/>
        <v>3668</v>
      </c>
      <c r="AA10" s="11">
        <f t="shared" si="2"/>
        <v>4075.5555555555557</v>
      </c>
      <c r="AB10" s="21">
        <f t="shared" si="3"/>
        <v>3899</v>
      </c>
      <c r="AC10" s="33">
        <f t="shared" si="4"/>
        <v>4332.222222222222</v>
      </c>
      <c r="AD10" s="21">
        <f t="shared" si="5"/>
        <v>3475</v>
      </c>
      <c r="AE10" s="7">
        <f t="shared" si="6"/>
        <v>3861.111111111111</v>
      </c>
      <c r="AF10" s="75">
        <f t="shared" si="0"/>
        <v>0.12201438848920863</v>
      </c>
    </row>
    <row r="11" spans="1:32" ht="16.5" customHeight="1">
      <c r="A11" s="8" t="s">
        <v>27</v>
      </c>
      <c r="B11" s="9">
        <v>1179</v>
      </c>
      <c r="C11" s="38">
        <f>B11/0.475</f>
        <v>2482.105263157895</v>
      </c>
      <c r="D11" s="29">
        <v>1168</v>
      </c>
      <c r="E11" s="44">
        <f>D11/0.475</f>
        <v>2458.947368421053</v>
      </c>
      <c r="F11" s="9">
        <v>1189</v>
      </c>
      <c r="G11" s="38">
        <f>F11/0.475</f>
        <v>2503.157894736842</v>
      </c>
      <c r="H11" s="28">
        <v>1189</v>
      </c>
      <c r="I11" s="44">
        <f>H11/0.475</f>
        <v>2503.157894736842</v>
      </c>
      <c r="J11" s="9">
        <v>1495</v>
      </c>
      <c r="K11" s="38">
        <f>J11/0.475</f>
        <v>3147.3684210526317</v>
      </c>
      <c r="L11" s="28">
        <v>1799</v>
      </c>
      <c r="M11" s="44">
        <f>L11/0.475</f>
        <v>3787.3684210526317</v>
      </c>
      <c r="N11" s="9">
        <v>1899</v>
      </c>
      <c r="O11" s="38">
        <f>N11/0.475</f>
        <v>3997.8947368421054</v>
      </c>
      <c r="P11" s="28">
        <v>1799</v>
      </c>
      <c r="Q11" s="44">
        <f>P11/0.475</f>
        <v>3787.3684210526317</v>
      </c>
      <c r="R11" s="9">
        <v>1799</v>
      </c>
      <c r="S11" s="38">
        <f>R11/0.475</f>
        <v>3787.3684210526317</v>
      </c>
      <c r="T11" s="28" t="s">
        <v>20</v>
      </c>
      <c r="U11" s="44"/>
      <c r="V11" s="9" t="s">
        <v>20</v>
      </c>
      <c r="W11" s="38"/>
      <c r="X11" s="51">
        <v>1999</v>
      </c>
      <c r="Y11" s="44">
        <f>X11/0.475</f>
        <v>4208.421052631579</v>
      </c>
      <c r="Z11" s="9">
        <f t="shared" si="1"/>
        <v>1551.5</v>
      </c>
      <c r="AA11" s="11">
        <f t="shared" si="2"/>
        <v>3266.3157894736846</v>
      </c>
      <c r="AB11" s="21">
        <f t="shared" si="3"/>
        <v>1999</v>
      </c>
      <c r="AC11" s="33">
        <f t="shared" si="4"/>
        <v>4208.421052631579</v>
      </c>
      <c r="AD11" s="21">
        <f t="shared" si="5"/>
        <v>1168</v>
      </c>
      <c r="AE11" s="7">
        <f t="shared" si="6"/>
        <v>2458.947368421053</v>
      </c>
      <c r="AF11" s="75">
        <f t="shared" si="0"/>
        <v>0.711472602739726</v>
      </c>
    </row>
    <row r="12" spans="1:32" ht="16.5" customHeight="1">
      <c r="A12" s="8" t="s">
        <v>28</v>
      </c>
      <c r="B12" s="37">
        <v>689</v>
      </c>
      <c r="C12" s="38">
        <f>B12/0.34</f>
        <v>2026.470588235294</v>
      </c>
      <c r="D12" s="28">
        <v>848</v>
      </c>
      <c r="E12" s="44">
        <f>D12/0.34</f>
        <v>2494.1176470588234</v>
      </c>
      <c r="F12" s="9">
        <v>869</v>
      </c>
      <c r="G12" s="38">
        <f>F12/0.34</f>
        <v>2555.882352941176</v>
      </c>
      <c r="H12" s="28">
        <v>869</v>
      </c>
      <c r="I12" s="44">
        <f>H12/0.34</f>
        <v>2555.882352941176</v>
      </c>
      <c r="J12" s="9">
        <v>998</v>
      </c>
      <c r="K12" s="38">
        <f>J12/0.34</f>
        <v>2935.2941176470586</v>
      </c>
      <c r="L12" s="28">
        <v>1299</v>
      </c>
      <c r="M12" s="44">
        <f>L12/0.34</f>
        <v>3820.5882352941176</v>
      </c>
      <c r="N12" s="9">
        <v>1399</v>
      </c>
      <c r="O12" s="38">
        <f>N12/0.34</f>
        <v>4114.7058823529405</v>
      </c>
      <c r="P12" s="28">
        <v>1299</v>
      </c>
      <c r="Q12" s="44">
        <f>P12/0.34</f>
        <v>3820.5882352941176</v>
      </c>
      <c r="R12" s="9">
        <v>969</v>
      </c>
      <c r="S12" s="38">
        <f>R12/0.34</f>
        <v>2850</v>
      </c>
      <c r="T12" s="28" t="s">
        <v>24</v>
      </c>
      <c r="U12" s="44"/>
      <c r="V12" s="10">
        <v>1499</v>
      </c>
      <c r="W12" s="38">
        <f>V12/0.34</f>
        <v>4408.823529411764</v>
      </c>
      <c r="X12" s="51">
        <v>1499</v>
      </c>
      <c r="Y12" s="44">
        <f>X12/0.34</f>
        <v>4408.823529411764</v>
      </c>
      <c r="Z12" s="9">
        <f t="shared" si="1"/>
        <v>1112.4545454545455</v>
      </c>
      <c r="AA12" s="11">
        <f t="shared" si="2"/>
        <v>3271.925133689839</v>
      </c>
      <c r="AB12" s="21">
        <f t="shared" si="3"/>
        <v>1499</v>
      </c>
      <c r="AC12" s="33">
        <f t="shared" si="4"/>
        <v>4408.823529411764</v>
      </c>
      <c r="AD12" s="21">
        <f t="shared" si="5"/>
        <v>689</v>
      </c>
      <c r="AE12" s="7">
        <f t="shared" si="6"/>
        <v>2026.470588235294</v>
      </c>
      <c r="AF12" s="75">
        <f t="shared" si="0"/>
        <v>1.1756168359941945</v>
      </c>
    </row>
    <row r="13" spans="1:32" ht="33" customHeight="1">
      <c r="A13" s="13" t="s">
        <v>29</v>
      </c>
      <c r="B13" s="9" t="s">
        <v>20</v>
      </c>
      <c r="C13" s="38"/>
      <c r="D13" s="28" t="s">
        <v>24</v>
      </c>
      <c r="E13" s="44"/>
      <c r="F13" s="37">
        <v>589</v>
      </c>
      <c r="G13" s="38">
        <f>F13/0.24</f>
        <v>2454.166666666667</v>
      </c>
      <c r="H13" s="29">
        <v>589</v>
      </c>
      <c r="I13" s="44">
        <f>H13/0.24</f>
        <v>2454.166666666667</v>
      </c>
      <c r="J13" s="37">
        <v>589</v>
      </c>
      <c r="K13" s="38">
        <f>J13/0.24</f>
        <v>2454.166666666667</v>
      </c>
      <c r="L13" s="28" t="s">
        <v>20</v>
      </c>
      <c r="M13" s="44"/>
      <c r="N13" s="9" t="s">
        <v>24</v>
      </c>
      <c r="O13" s="38"/>
      <c r="P13" s="28">
        <v>689</v>
      </c>
      <c r="Q13" s="44">
        <f>P13/0.24</f>
        <v>2870.8333333333335</v>
      </c>
      <c r="R13" s="9" t="s">
        <v>20</v>
      </c>
      <c r="S13" s="38"/>
      <c r="T13" s="32">
        <v>799</v>
      </c>
      <c r="U13" s="44">
        <f>T13/0.24</f>
        <v>3329.166666666667</v>
      </c>
      <c r="V13" s="9">
        <v>699</v>
      </c>
      <c r="W13" s="38">
        <f>V13/0.24</f>
        <v>2912.5</v>
      </c>
      <c r="X13" s="51">
        <v>799</v>
      </c>
      <c r="Y13" s="44">
        <f>X13/0.24</f>
        <v>3329.166666666667</v>
      </c>
      <c r="Z13" s="9">
        <f t="shared" si="1"/>
        <v>679</v>
      </c>
      <c r="AA13" s="11">
        <f t="shared" si="2"/>
        <v>2829.166666666667</v>
      </c>
      <c r="AB13" s="21">
        <f t="shared" si="3"/>
        <v>799</v>
      </c>
      <c r="AC13" s="33">
        <f t="shared" si="4"/>
        <v>3329.166666666667</v>
      </c>
      <c r="AD13" s="21">
        <f t="shared" si="5"/>
        <v>589</v>
      </c>
      <c r="AE13" s="7">
        <f t="shared" si="6"/>
        <v>2454.166666666667</v>
      </c>
      <c r="AF13" s="75">
        <f t="shared" si="0"/>
        <v>0.3565365025466893</v>
      </c>
    </row>
    <row r="14" spans="1:32" ht="16.5" customHeight="1">
      <c r="A14" s="8" t="s">
        <v>30</v>
      </c>
      <c r="B14" s="9">
        <v>657</v>
      </c>
      <c r="C14" s="38">
        <f>B14/0.31</f>
        <v>2119.3548387096776</v>
      </c>
      <c r="D14" s="29">
        <v>648</v>
      </c>
      <c r="E14" s="44">
        <f>D14/0.31</f>
        <v>2090.3225806451615</v>
      </c>
      <c r="F14" s="9">
        <v>649</v>
      </c>
      <c r="G14" s="38">
        <f>F14/0.31</f>
        <v>2093.548387096774</v>
      </c>
      <c r="H14" s="28">
        <v>649</v>
      </c>
      <c r="I14" s="44">
        <f>H14/0.31</f>
        <v>2093.548387096774</v>
      </c>
      <c r="J14" s="9">
        <v>684</v>
      </c>
      <c r="K14" s="38">
        <f>J14/0.31</f>
        <v>2206.451612903226</v>
      </c>
      <c r="L14" s="28">
        <v>779</v>
      </c>
      <c r="M14" s="44">
        <f>L14/0.31</f>
        <v>2512.9032258064517</v>
      </c>
      <c r="N14" s="9" t="s">
        <v>24</v>
      </c>
      <c r="O14" s="38"/>
      <c r="P14" s="28">
        <v>779</v>
      </c>
      <c r="Q14" s="44">
        <f>P14/0.31</f>
        <v>2512.9032258064517</v>
      </c>
      <c r="R14" s="9">
        <v>799</v>
      </c>
      <c r="S14" s="38">
        <f>R14/0.31</f>
        <v>2577.4193548387098</v>
      </c>
      <c r="T14" s="28" t="s">
        <v>20</v>
      </c>
      <c r="U14" s="44"/>
      <c r="V14" s="9" t="s">
        <v>20</v>
      </c>
      <c r="W14" s="38"/>
      <c r="X14" s="51">
        <v>859</v>
      </c>
      <c r="Y14" s="44">
        <f>X14/0.31</f>
        <v>2770.967741935484</v>
      </c>
      <c r="Z14" s="9">
        <f t="shared" si="1"/>
        <v>722.5555555555555</v>
      </c>
      <c r="AA14" s="11">
        <f t="shared" si="2"/>
        <v>2330.8243727598565</v>
      </c>
      <c r="AB14" s="21">
        <f t="shared" si="3"/>
        <v>859</v>
      </c>
      <c r="AC14" s="33">
        <f t="shared" si="4"/>
        <v>2770.967741935484</v>
      </c>
      <c r="AD14" s="21">
        <f t="shared" si="5"/>
        <v>648</v>
      </c>
      <c r="AE14" s="7">
        <f t="shared" si="6"/>
        <v>2090.3225806451615</v>
      </c>
      <c r="AF14" s="75">
        <f t="shared" si="0"/>
        <v>0.3256172839506173</v>
      </c>
    </row>
    <row r="15" spans="1:32" ht="31.5">
      <c r="A15" s="13" t="s">
        <v>31</v>
      </c>
      <c r="B15" s="9" t="s">
        <v>20</v>
      </c>
      <c r="C15" s="38"/>
      <c r="D15" s="28" t="s">
        <v>20</v>
      </c>
      <c r="E15" s="44"/>
      <c r="F15" s="37">
        <v>244</v>
      </c>
      <c r="G15" s="38">
        <f>F15/0.12</f>
        <v>2033.3333333333335</v>
      </c>
      <c r="H15" s="29">
        <v>244</v>
      </c>
      <c r="I15" s="44">
        <f>H15/0.12</f>
        <v>2033.3333333333335</v>
      </c>
      <c r="J15" s="37">
        <v>244</v>
      </c>
      <c r="K15" s="38">
        <f>J15/0.12</f>
        <v>2033.3333333333335</v>
      </c>
      <c r="L15" s="28">
        <v>269</v>
      </c>
      <c r="M15" s="44">
        <f>L15/0.12</f>
        <v>2241.666666666667</v>
      </c>
      <c r="N15" s="9" t="s">
        <v>24</v>
      </c>
      <c r="O15" s="38"/>
      <c r="P15" s="28">
        <v>269</v>
      </c>
      <c r="Q15" s="44">
        <f>P15/0.12</f>
        <v>2241.666666666667</v>
      </c>
      <c r="R15" s="9" t="s">
        <v>20</v>
      </c>
      <c r="S15" s="38"/>
      <c r="T15" s="28" t="s">
        <v>20</v>
      </c>
      <c r="U15" s="44"/>
      <c r="V15" s="10">
        <v>299</v>
      </c>
      <c r="W15" s="38">
        <f>V15/0.12</f>
        <v>2491.666666666667</v>
      </c>
      <c r="X15" s="52" t="s">
        <v>20</v>
      </c>
      <c r="Y15" s="44"/>
      <c r="Z15" s="9">
        <f t="shared" si="1"/>
        <v>261.5</v>
      </c>
      <c r="AA15" s="11">
        <f t="shared" si="2"/>
        <v>2179.1666666666674</v>
      </c>
      <c r="AB15" s="21">
        <f t="shared" si="3"/>
        <v>299</v>
      </c>
      <c r="AC15" s="33">
        <f t="shared" si="4"/>
        <v>2491.666666666667</v>
      </c>
      <c r="AD15" s="21">
        <f t="shared" si="5"/>
        <v>244</v>
      </c>
      <c r="AE15" s="7">
        <f t="shared" si="6"/>
        <v>2033.3333333333335</v>
      </c>
      <c r="AF15" s="75">
        <f t="shared" si="0"/>
        <v>0.22540983606557377</v>
      </c>
    </row>
    <row r="16" spans="1:32" ht="33" customHeight="1">
      <c r="A16" s="13" t="s">
        <v>32</v>
      </c>
      <c r="B16" s="37">
        <v>589</v>
      </c>
      <c r="C16" s="38">
        <f>B16/0.3</f>
        <v>1963.3333333333335</v>
      </c>
      <c r="D16" s="28" t="s">
        <v>20</v>
      </c>
      <c r="E16" s="44"/>
      <c r="F16" s="9">
        <v>599</v>
      </c>
      <c r="G16" s="38">
        <f>F16/0.3</f>
        <v>1996.6666666666667</v>
      </c>
      <c r="H16" s="28">
        <v>599</v>
      </c>
      <c r="I16" s="44">
        <f>H16/0.3</f>
        <v>1996.6666666666667</v>
      </c>
      <c r="J16" s="9">
        <v>698</v>
      </c>
      <c r="K16" s="38">
        <f>J16/0.3</f>
        <v>2326.666666666667</v>
      </c>
      <c r="L16" s="28">
        <v>699</v>
      </c>
      <c r="M16" s="44">
        <f>L16/0.3</f>
        <v>2330</v>
      </c>
      <c r="N16" s="10">
        <v>799</v>
      </c>
      <c r="O16" s="38">
        <f>N16/0.3</f>
        <v>2663.3333333333335</v>
      </c>
      <c r="P16" s="28">
        <v>759</v>
      </c>
      <c r="Q16" s="44">
        <f>P16/0.3</f>
        <v>2530</v>
      </c>
      <c r="R16" s="9" t="s">
        <v>20</v>
      </c>
      <c r="S16" s="38"/>
      <c r="T16" s="28" t="s">
        <v>20</v>
      </c>
      <c r="U16" s="44"/>
      <c r="V16" s="9" t="s">
        <v>20</v>
      </c>
      <c r="W16" s="38"/>
      <c r="X16" s="52" t="s">
        <v>20</v>
      </c>
      <c r="Y16" s="44"/>
      <c r="Z16" s="9">
        <f t="shared" si="1"/>
        <v>677.4285714285714</v>
      </c>
      <c r="AA16" s="11">
        <f t="shared" si="2"/>
        <v>2258.095238095238</v>
      </c>
      <c r="AB16" s="21">
        <f t="shared" si="3"/>
        <v>799</v>
      </c>
      <c r="AC16" s="33">
        <f t="shared" si="4"/>
        <v>2663.3333333333335</v>
      </c>
      <c r="AD16" s="21">
        <f t="shared" si="5"/>
        <v>589</v>
      </c>
      <c r="AE16" s="7">
        <f t="shared" si="6"/>
        <v>1963.3333333333335</v>
      </c>
      <c r="AF16" s="75">
        <f t="shared" si="0"/>
        <v>0.3565365025466893</v>
      </c>
    </row>
    <row r="17" spans="1:32" ht="33" customHeight="1" thickBot="1">
      <c r="A17" s="14" t="s">
        <v>33</v>
      </c>
      <c r="B17" s="39">
        <v>589</v>
      </c>
      <c r="C17" s="40">
        <f>B17/0.3</f>
        <v>1963.3333333333335</v>
      </c>
      <c r="D17" s="30" t="s">
        <v>20</v>
      </c>
      <c r="E17" s="45"/>
      <c r="F17" s="15">
        <v>599</v>
      </c>
      <c r="G17" s="40">
        <f>F17/0.3</f>
        <v>1996.6666666666667</v>
      </c>
      <c r="H17" s="30">
        <v>599</v>
      </c>
      <c r="I17" s="45">
        <f>H17/0.3</f>
        <v>1996.6666666666667</v>
      </c>
      <c r="J17" s="15" t="s">
        <v>20</v>
      </c>
      <c r="K17" s="40"/>
      <c r="L17" s="30">
        <v>699</v>
      </c>
      <c r="M17" s="45">
        <f>L17/0.3</f>
        <v>2330</v>
      </c>
      <c r="N17" s="48">
        <v>799</v>
      </c>
      <c r="O17" s="40">
        <f>N17/0.3</f>
        <v>2663.3333333333335</v>
      </c>
      <c r="P17" s="30">
        <v>699</v>
      </c>
      <c r="Q17" s="45">
        <f>P17/0.3</f>
        <v>2330</v>
      </c>
      <c r="R17" s="15" t="s">
        <v>20</v>
      </c>
      <c r="S17" s="40"/>
      <c r="T17" s="30" t="s">
        <v>20</v>
      </c>
      <c r="U17" s="45"/>
      <c r="V17" s="15" t="s">
        <v>20</v>
      </c>
      <c r="W17" s="40"/>
      <c r="X17" s="53" t="s">
        <v>20</v>
      </c>
      <c r="Y17" s="45"/>
      <c r="Z17" s="15">
        <f t="shared" si="1"/>
        <v>664</v>
      </c>
      <c r="AA17" s="16">
        <f t="shared" si="2"/>
        <v>2213.3333333333335</v>
      </c>
      <c r="AB17" s="62">
        <f t="shared" si="3"/>
        <v>799</v>
      </c>
      <c r="AC17" s="70">
        <f t="shared" si="4"/>
        <v>2663.3333333333335</v>
      </c>
      <c r="AD17" s="62">
        <f t="shared" si="5"/>
        <v>589</v>
      </c>
      <c r="AE17" s="79">
        <f t="shared" si="6"/>
        <v>1963.3333333333335</v>
      </c>
      <c r="AF17" s="76">
        <f t="shared" si="0"/>
        <v>0.3565365025466893</v>
      </c>
    </row>
    <row r="18" spans="1:32" ht="19.5" thickBot="1">
      <c r="A18" s="1" t="s">
        <v>34</v>
      </c>
      <c r="B18" s="18"/>
      <c r="C18" s="19"/>
      <c r="D18" s="17"/>
      <c r="E18" s="17"/>
      <c r="F18" s="18"/>
      <c r="G18" s="19"/>
      <c r="H18" s="17"/>
      <c r="I18" s="17"/>
      <c r="J18" s="18"/>
      <c r="K18" s="19"/>
      <c r="L18" s="17"/>
      <c r="M18" s="17"/>
      <c r="N18" s="18"/>
      <c r="O18" s="19"/>
      <c r="P18" s="17"/>
      <c r="Q18" s="17"/>
      <c r="R18" s="18"/>
      <c r="S18" s="19"/>
      <c r="T18" s="17"/>
      <c r="U18" s="17"/>
      <c r="V18" s="18"/>
      <c r="W18" s="19"/>
      <c r="X18" s="19"/>
      <c r="Y18" s="17"/>
      <c r="Z18" s="57"/>
      <c r="AA18" s="65"/>
      <c r="AB18" s="66"/>
      <c r="AC18" s="71"/>
      <c r="AD18" s="57"/>
      <c r="AE18" s="80"/>
      <c r="AF18" s="67"/>
    </row>
    <row r="19" spans="1:32" ht="16.5" customHeight="1">
      <c r="A19" s="5" t="s">
        <v>35</v>
      </c>
      <c r="B19" s="21" t="s">
        <v>20</v>
      </c>
      <c r="C19" s="36"/>
      <c r="D19" s="27">
        <v>329</v>
      </c>
      <c r="E19" s="43">
        <f>D19/0.11</f>
        <v>2990.909090909091</v>
      </c>
      <c r="F19" s="21">
        <v>299</v>
      </c>
      <c r="G19" s="36">
        <f>F19/0.11</f>
        <v>2718.181818181818</v>
      </c>
      <c r="H19" s="46">
        <v>271</v>
      </c>
      <c r="I19" s="43">
        <f>H19/0.11</f>
        <v>2463.6363636363635</v>
      </c>
      <c r="J19" s="21">
        <v>329</v>
      </c>
      <c r="K19" s="36">
        <f>J19/0.11</f>
        <v>2990.909090909091</v>
      </c>
      <c r="L19" s="27">
        <v>369</v>
      </c>
      <c r="M19" s="43">
        <f>L19/0.11</f>
        <v>3354.5454545454545</v>
      </c>
      <c r="N19" s="21">
        <v>399</v>
      </c>
      <c r="O19" s="36">
        <f>N19/0.11</f>
        <v>3627.2727272727275</v>
      </c>
      <c r="P19" s="27">
        <v>369</v>
      </c>
      <c r="Q19" s="43">
        <f>P19/0.11</f>
        <v>3354.5454545454545</v>
      </c>
      <c r="R19" s="21">
        <v>399</v>
      </c>
      <c r="S19" s="36">
        <f>R19/0.11</f>
        <v>3627.2727272727275</v>
      </c>
      <c r="T19" s="27" t="s">
        <v>20</v>
      </c>
      <c r="U19" s="43"/>
      <c r="V19" s="6">
        <v>419</v>
      </c>
      <c r="W19" s="36">
        <f>V19/0.11</f>
        <v>3809.090909090909</v>
      </c>
      <c r="X19" s="50">
        <v>379</v>
      </c>
      <c r="Y19" s="43">
        <f>X19/0.11</f>
        <v>3445.4545454545455</v>
      </c>
      <c r="Z19" s="9">
        <f t="shared" si="1"/>
        <v>356.2</v>
      </c>
      <c r="AA19" s="11">
        <f t="shared" si="2"/>
        <v>3238.181818181818</v>
      </c>
      <c r="AB19" s="28">
        <f t="shared" si="3"/>
        <v>419</v>
      </c>
      <c r="AC19" s="25">
        <f t="shared" si="4"/>
        <v>3809.090909090909</v>
      </c>
      <c r="AD19" s="9">
        <f t="shared" si="5"/>
        <v>271</v>
      </c>
      <c r="AE19" s="11">
        <f t="shared" si="6"/>
        <v>2463.6363636363635</v>
      </c>
      <c r="AF19" s="83">
        <f>(AB19-AD19)/AD19</f>
        <v>0.5461254612546126</v>
      </c>
    </row>
    <row r="20" spans="1:32" ht="16.5" customHeight="1">
      <c r="A20" s="8" t="s">
        <v>36</v>
      </c>
      <c r="B20" s="9" t="s">
        <v>20</v>
      </c>
      <c r="C20" s="38"/>
      <c r="D20" s="28">
        <v>999</v>
      </c>
      <c r="E20" s="44">
        <f>D20/0.35</f>
        <v>2854.2857142857147</v>
      </c>
      <c r="F20" s="9">
        <v>899</v>
      </c>
      <c r="G20" s="38">
        <f>F20/0.35</f>
        <v>2568.571428571429</v>
      </c>
      <c r="H20" s="29">
        <v>849</v>
      </c>
      <c r="I20" s="44">
        <f>H20/0.35</f>
        <v>2425.714285714286</v>
      </c>
      <c r="J20" s="9">
        <v>999</v>
      </c>
      <c r="K20" s="38">
        <f>J20/0.35</f>
        <v>2854.2857142857147</v>
      </c>
      <c r="L20" s="28">
        <v>1099</v>
      </c>
      <c r="M20" s="44">
        <f>L20/0.35</f>
        <v>3140</v>
      </c>
      <c r="N20" s="9">
        <v>1149</v>
      </c>
      <c r="O20" s="38">
        <f>N20/0.35</f>
        <v>3282.857142857143</v>
      </c>
      <c r="P20" s="28">
        <v>1099</v>
      </c>
      <c r="Q20" s="44">
        <f>P20/0.35</f>
        <v>3140</v>
      </c>
      <c r="R20" s="9">
        <v>1199</v>
      </c>
      <c r="S20" s="38">
        <f>R20/0.35</f>
        <v>3425.714285714286</v>
      </c>
      <c r="T20" s="28" t="s">
        <v>20</v>
      </c>
      <c r="U20" s="44"/>
      <c r="V20" s="9" t="s">
        <v>20</v>
      </c>
      <c r="W20" s="38"/>
      <c r="X20" s="51">
        <v>1299</v>
      </c>
      <c r="Y20" s="44">
        <f>X20/0.35</f>
        <v>3711.4285714285716</v>
      </c>
      <c r="Z20" s="9">
        <f t="shared" si="1"/>
        <v>1065.6666666666667</v>
      </c>
      <c r="AA20" s="11">
        <f t="shared" si="2"/>
        <v>3044.7619047619055</v>
      </c>
      <c r="AB20" s="28">
        <f t="shared" si="3"/>
        <v>1299</v>
      </c>
      <c r="AC20" s="25">
        <f t="shared" si="4"/>
        <v>3711.4285714285716</v>
      </c>
      <c r="AD20" s="9">
        <f t="shared" si="5"/>
        <v>849</v>
      </c>
      <c r="AE20" s="11">
        <f t="shared" si="6"/>
        <v>2425.714285714286</v>
      </c>
      <c r="AF20" s="83">
        <f>(AB20-AD20)/AD20</f>
        <v>0.5300353356890459</v>
      </c>
    </row>
    <row r="21" spans="1:32" ht="16.5" customHeight="1">
      <c r="A21" s="8" t="s">
        <v>37</v>
      </c>
      <c r="B21" s="9" t="s">
        <v>20</v>
      </c>
      <c r="C21" s="38"/>
      <c r="D21" s="28">
        <v>1799</v>
      </c>
      <c r="E21" s="44">
        <f>D21/0.65</f>
        <v>2767.6923076923076</v>
      </c>
      <c r="F21" s="9">
        <v>1699</v>
      </c>
      <c r="G21" s="38">
        <f>F21/0.65</f>
        <v>2613.846153846154</v>
      </c>
      <c r="H21" s="29">
        <v>1614</v>
      </c>
      <c r="I21" s="44">
        <f>H21/0.65</f>
        <v>2483.076923076923</v>
      </c>
      <c r="J21" s="9">
        <v>1698</v>
      </c>
      <c r="K21" s="38">
        <f>J21/0.65</f>
        <v>2612.3076923076924</v>
      </c>
      <c r="L21" s="28">
        <v>1999</v>
      </c>
      <c r="M21" s="44">
        <f>L21/0.65</f>
        <v>3075.3846153846152</v>
      </c>
      <c r="N21" s="9">
        <v>1999</v>
      </c>
      <c r="O21" s="38">
        <f>N21/0.65</f>
        <v>3075.3846153846152</v>
      </c>
      <c r="P21" s="28" t="s">
        <v>20</v>
      </c>
      <c r="Q21" s="44"/>
      <c r="R21" s="10">
        <v>2290</v>
      </c>
      <c r="S21" s="38">
        <f>R21/0.65</f>
        <v>3523.076923076923</v>
      </c>
      <c r="T21" s="28" t="s">
        <v>20</v>
      </c>
      <c r="U21" s="44"/>
      <c r="V21" s="9">
        <v>2049</v>
      </c>
      <c r="W21" s="38">
        <f>V21/0.65</f>
        <v>3152.3076923076924</v>
      </c>
      <c r="X21" s="52">
        <v>2199</v>
      </c>
      <c r="Y21" s="44">
        <f>X21/0.65</f>
        <v>3383.076923076923</v>
      </c>
      <c r="Z21" s="9">
        <f t="shared" si="1"/>
        <v>1927.3333333333333</v>
      </c>
      <c r="AA21" s="11">
        <f t="shared" si="2"/>
        <v>2965.1282051282046</v>
      </c>
      <c r="AB21" s="28">
        <f t="shared" si="3"/>
        <v>2290</v>
      </c>
      <c r="AC21" s="25">
        <f t="shared" si="4"/>
        <v>3523.076923076923</v>
      </c>
      <c r="AD21" s="9">
        <f t="shared" si="5"/>
        <v>1614</v>
      </c>
      <c r="AE21" s="11">
        <f t="shared" si="6"/>
        <v>2483.076923076923</v>
      </c>
      <c r="AF21" s="83">
        <f>(AB21-AD21)/AD21</f>
        <v>0.4188351920693928</v>
      </c>
    </row>
    <row r="22" spans="1:32" ht="33" customHeight="1">
      <c r="A22" s="13" t="s">
        <v>38</v>
      </c>
      <c r="B22" s="9" t="s">
        <v>20</v>
      </c>
      <c r="C22" s="38"/>
      <c r="D22" s="28">
        <v>1049</v>
      </c>
      <c r="E22" s="44">
        <f>D22/0.35</f>
        <v>2997.1428571428573</v>
      </c>
      <c r="F22" s="9">
        <v>989</v>
      </c>
      <c r="G22" s="38">
        <f>F22/0.35</f>
        <v>2825.714285714286</v>
      </c>
      <c r="H22" s="29">
        <v>934</v>
      </c>
      <c r="I22" s="44">
        <f>H22/0.35</f>
        <v>2668.571428571429</v>
      </c>
      <c r="J22" s="9">
        <v>989</v>
      </c>
      <c r="K22" s="38">
        <f>J22/0.35</f>
        <v>2825.714285714286</v>
      </c>
      <c r="L22" s="32">
        <v>1199</v>
      </c>
      <c r="M22" s="44">
        <f>L22/0.35</f>
        <v>3425.714285714286</v>
      </c>
      <c r="N22" s="10">
        <v>1199</v>
      </c>
      <c r="O22" s="38">
        <f>N22/0.35</f>
        <v>3425.714285714286</v>
      </c>
      <c r="P22" s="28" t="s">
        <v>20</v>
      </c>
      <c r="Q22" s="44"/>
      <c r="R22" s="10">
        <v>1199</v>
      </c>
      <c r="S22" s="38">
        <f>R22/0.35</f>
        <v>3425.714285714286</v>
      </c>
      <c r="T22" s="28" t="s">
        <v>20</v>
      </c>
      <c r="U22" s="44"/>
      <c r="V22" s="9" t="s">
        <v>20</v>
      </c>
      <c r="W22" s="38"/>
      <c r="X22" s="52" t="s">
        <v>20</v>
      </c>
      <c r="Y22" s="44"/>
      <c r="Z22" s="9">
        <f t="shared" si="1"/>
        <v>1079.7142857142858</v>
      </c>
      <c r="AA22" s="11">
        <f t="shared" si="2"/>
        <v>3084.8979591836737</v>
      </c>
      <c r="AB22" s="28">
        <f t="shared" si="3"/>
        <v>1199</v>
      </c>
      <c r="AC22" s="25">
        <f t="shared" si="4"/>
        <v>3425.714285714286</v>
      </c>
      <c r="AD22" s="9">
        <f t="shared" si="5"/>
        <v>934</v>
      </c>
      <c r="AE22" s="11">
        <f t="shared" si="6"/>
        <v>2668.571428571429</v>
      </c>
      <c r="AF22" s="83">
        <f>(AB22-AD22)/AD22</f>
        <v>0.2837259100642398</v>
      </c>
    </row>
    <row r="23" spans="1:32" ht="16.5" customHeight="1">
      <c r="A23" s="8" t="s">
        <v>39</v>
      </c>
      <c r="B23" s="9" t="s">
        <v>20</v>
      </c>
      <c r="C23" s="38"/>
      <c r="D23" s="28">
        <v>2199</v>
      </c>
      <c r="E23" s="44">
        <f>D23/0.73</f>
        <v>3012.328767123288</v>
      </c>
      <c r="F23" s="9">
        <v>2159</v>
      </c>
      <c r="G23" s="38">
        <f>F23/0.73</f>
        <v>2957.5342465753424</v>
      </c>
      <c r="H23" s="29">
        <v>2039</v>
      </c>
      <c r="I23" s="44">
        <f>H23/0.73</f>
        <v>2793.150684931507</v>
      </c>
      <c r="J23" s="9">
        <v>2334</v>
      </c>
      <c r="K23" s="38">
        <f>J23/0.73</f>
        <v>3197.2602739726026</v>
      </c>
      <c r="L23" s="28">
        <v>2499</v>
      </c>
      <c r="M23" s="44">
        <f>L23/0.73</f>
        <v>3423.2876712328766</v>
      </c>
      <c r="N23" s="9" t="s">
        <v>24</v>
      </c>
      <c r="O23" s="38"/>
      <c r="P23" s="28">
        <v>2499</v>
      </c>
      <c r="Q23" s="44">
        <f>P23/0.73</f>
        <v>3423.2876712328766</v>
      </c>
      <c r="R23" s="10">
        <v>2790</v>
      </c>
      <c r="S23" s="38">
        <f>R23/0.73</f>
        <v>3821.9178082191784</v>
      </c>
      <c r="T23" s="28" t="s">
        <v>20</v>
      </c>
      <c r="U23" s="44"/>
      <c r="V23" s="9">
        <v>2549</v>
      </c>
      <c r="W23" s="38">
        <f>V23/0.73</f>
        <v>3491.780821917808</v>
      </c>
      <c r="X23" s="52" t="s">
        <v>20</v>
      </c>
      <c r="Y23" s="44"/>
      <c r="Z23" s="9">
        <f t="shared" si="1"/>
        <v>2383.5</v>
      </c>
      <c r="AA23" s="11">
        <f t="shared" si="2"/>
        <v>3265.068493150685</v>
      </c>
      <c r="AB23" s="28">
        <f t="shared" si="3"/>
        <v>2790</v>
      </c>
      <c r="AC23" s="25">
        <f t="shared" si="4"/>
        <v>3821.9178082191784</v>
      </c>
      <c r="AD23" s="9">
        <f t="shared" si="5"/>
        <v>2039</v>
      </c>
      <c r="AE23" s="11">
        <f t="shared" si="6"/>
        <v>2793.150684931507</v>
      </c>
      <c r="AF23" s="83">
        <f>(AB23-AD23)/AD23</f>
        <v>0.36831780284453164</v>
      </c>
    </row>
    <row r="24" spans="1:32" ht="16.5" customHeight="1" thickBot="1">
      <c r="A24" s="8" t="s">
        <v>40</v>
      </c>
      <c r="B24" s="9" t="s">
        <v>20</v>
      </c>
      <c r="C24" s="38"/>
      <c r="D24" s="28" t="s">
        <v>20</v>
      </c>
      <c r="E24" s="44"/>
      <c r="F24" s="9">
        <v>214</v>
      </c>
      <c r="G24" s="38">
        <f>F24/0.08</f>
        <v>2675</v>
      </c>
      <c r="H24" s="29">
        <v>203</v>
      </c>
      <c r="I24" s="44">
        <f>H24/0.08</f>
        <v>2537.5</v>
      </c>
      <c r="J24" s="9">
        <v>257</v>
      </c>
      <c r="K24" s="38">
        <f>J24/0.08</f>
        <v>3212.5</v>
      </c>
      <c r="L24" s="28">
        <v>279</v>
      </c>
      <c r="M24" s="44">
        <f>L24/0.08</f>
        <v>3487.5</v>
      </c>
      <c r="N24" s="9" t="s">
        <v>20</v>
      </c>
      <c r="O24" s="38"/>
      <c r="P24" s="28" t="s">
        <v>20</v>
      </c>
      <c r="Q24" s="44"/>
      <c r="R24" s="9">
        <v>299</v>
      </c>
      <c r="S24" s="38">
        <f>R24/0.08</f>
        <v>3737.5</v>
      </c>
      <c r="T24" s="32">
        <v>349</v>
      </c>
      <c r="U24" s="44">
        <f>T24/0.08</f>
        <v>4362.5</v>
      </c>
      <c r="V24" s="9" t="s">
        <v>20</v>
      </c>
      <c r="W24" s="38"/>
      <c r="X24" s="52" t="s">
        <v>20</v>
      </c>
      <c r="Y24" s="44"/>
      <c r="Z24" s="15">
        <f t="shared" si="1"/>
        <v>266.8333333333333</v>
      </c>
      <c r="AA24" s="16">
        <f t="shared" si="2"/>
        <v>3335.4166666666665</v>
      </c>
      <c r="AB24" s="30">
        <f t="shared" si="3"/>
        <v>349</v>
      </c>
      <c r="AC24" s="26">
        <f t="shared" si="4"/>
        <v>4362.5</v>
      </c>
      <c r="AD24" s="15">
        <f t="shared" si="5"/>
        <v>203</v>
      </c>
      <c r="AE24" s="16">
        <f t="shared" si="6"/>
        <v>2537.5</v>
      </c>
      <c r="AF24" s="84"/>
    </row>
    <row r="25" spans="1:32" ht="19.5" thickBot="1">
      <c r="A25" s="1" t="s">
        <v>41</v>
      </c>
      <c r="B25" s="18"/>
      <c r="C25" s="19"/>
      <c r="D25" s="17"/>
      <c r="E25" s="17"/>
      <c r="F25" s="18"/>
      <c r="G25" s="19"/>
      <c r="H25" s="17"/>
      <c r="I25" s="17"/>
      <c r="J25" s="18"/>
      <c r="K25" s="19"/>
      <c r="L25" s="17"/>
      <c r="M25" s="17"/>
      <c r="N25" s="18"/>
      <c r="O25" s="19"/>
      <c r="P25" s="17"/>
      <c r="Q25" s="17"/>
      <c r="R25" s="18"/>
      <c r="S25" s="19"/>
      <c r="T25" s="17"/>
      <c r="U25" s="17"/>
      <c r="V25" s="18"/>
      <c r="W25" s="19"/>
      <c r="X25" s="19"/>
      <c r="Y25" s="17"/>
      <c r="Z25" s="60"/>
      <c r="AA25" s="68"/>
      <c r="AB25" s="64"/>
      <c r="AC25" s="17"/>
      <c r="AD25" s="60"/>
      <c r="AE25" s="68"/>
      <c r="AF25" s="20"/>
    </row>
    <row r="26" spans="1:32" ht="16.5" customHeight="1">
      <c r="A26" s="22" t="s">
        <v>42</v>
      </c>
      <c r="B26" s="21" t="s">
        <v>20</v>
      </c>
      <c r="C26" s="36"/>
      <c r="D26" s="27">
        <v>799</v>
      </c>
      <c r="E26" s="43">
        <f>D26/0.25</f>
        <v>3196</v>
      </c>
      <c r="F26" s="21">
        <v>719</v>
      </c>
      <c r="G26" s="36">
        <f>F26/0.25</f>
        <v>2876</v>
      </c>
      <c r="H26" s="46">
        <v>639</v>
      </c>
      <c r="I26" s="43">
        <f>H26/0.25</f>
        <v>2556</v>
      </c>
      <c r="J26" s="21">
        <v>729</v>
      </c>
      <c r="K26" s="36">
        <f>J26/0.25</f>
        <v>2916</v>
      </c>
      <c r="L26" s="27">
        <v>899</v>
      </c>
      <c r="M26" s="43">
        <f>L26/0.25</f>
        <v>3596</v>
      </c>
      <c r="N26" s="21">
        <v>899</v>
      </c>
      <c r="O26" s="36">
        <f>N26/0.25</f>
        <v>3596</v>
      </c>
      <c r="P26" s="27">
        <v>674</v>
      </c>
      <c r="Q26" s="43">
        <f>P26/0.25</f>
        <v>2696</v>
      </c>
      <c r="R26" s="21" t="s">
        <v>20</v>
      </c>
      <c r="S26" s="36"/>
      <c r="T26" s="31">
        <v>1199</v>
      </c>
      <c r="U26" s="43">
        <f>T26/0.25</f>
        <v>4796</v>
      </c>
      <c r="V26" s="21" t="s">
        <v>20</v>
      </c>
      <c r="W26" s="36"/>
      <c r="X26" s="50">
        <v>999</v>
      </c>
      <c r="Y26" s="43">
        <f>X26/0.25</f>
        <v>3996</v>
      </c>
      <c r="Z26" s="21">
        <f t="shared" si="1"/>
        <v>839.5555555555555</v>
      </c>
      <c r="AA26" s="7">
        <f t="shared" si="2"/>
        <v>3358.222222222222</v>
      </c>
      <c r="AB26" s="27">
        <f t="shared" si="3"/>
        <v>1199</v>
      </c>
      <c r="AC26" s="33">
        <f t="shared" si="4"/>
        <v>4796</v>
      </c>
      <c r="AD26" s="21">
        <f t="shared" si="5"/>
        <v>639</v>
      </c>
      <c r="AE26" s="7">
        <f t="shared" si="6"/>
        <v>2556</v>
      </c>
      <c r="AF26" s="75">
        <f>(AB26-AD26)/AD26</f>
        <v>0.8763693270735524</v>
      </c>
    </row>
    <row r="27" spans="1:32" ht="16.5" customHeight="1">
      <c r="A27" s="22" t="s">
        <v>43</v>
      </c>
      <c r="B27" s="9" t="s">
        <v>20</v>
      </c>
      <c r="C27" s="38"/>
      <c r="D27" s="28">
        <v>849</v>
      </c>
      <c r="E27" s="44">
        <f>D27/0.25</f>
        <v>3396</v>
      </c>
      <c r="F27" s="9" t="s">
        <v>20</v>
      </c>
      <c r="G27" s="38"/>
      <c r="H27" s="29">
        <v>789</v>
      </c>
      <c r="I27" s="44">
        <f>H27/0.25</f>
        <v>3156</v>
      </c>
      <c r="J27" s="9">
        <v>989</v>
      </c>
      <c r="K27" s="38">
        <f>J27/0.25</f>
        <v>3956</v>
      </c>
      <c r="L27" s="28">
        <v>999</v>
      </c>
      <c r="M27" s="44">
        <f>L27/0.25</f>
        <v>3996</v>
      </c>
      <c r="N27" s="9">
        <v>899</v>
      </c>
      <c r="O27" s="38">
        <f>N27/0.25</f>
        <v>3596</v>
      </c>
      <c r="P27" s="28" t="s">
        <v>20</v>
      </c>
      <c r="Q27" s="44"/>
      <c r="R27" s="9">
        <v>979</v>
      </c>
      <c r="S27" s="38">
        <f>R27/0.25</f>
        <v>3916</v>
      </c>
      <c r="T27" s="28" t="s">
        <v>20</v>
      </c>
      <c r="U27" s="44"/>
      <c r="V27" s="10">
        <v>1029</v>
      </c>
      <c r="W27" s="38">
        <f>V27/0.25</f>
        <v>4116</v>
      </c>
      <c r="X27" s="52" t="s">
        <v>20</v>
      </c>
      <c r="Y27" s="44"/>
      <c r="Z27" s="9">
        <f t="shared" si="1"/>
        <v>933.2857142857143</v>
      </c>
      <c r="AA27" s="11">
        <f t="shared" si="2"/>
        <v>3733.1428571428573</v>
      </c>
      <c r="AB27" s="27">
        <f t="shared" si="3"/>
        <v>1029</v>
      </c>
      <c r="AC27" s="33">
        <f t="shared" si="4"/>
        <v>4116</v>
      </c>
      <c r="AD27" s="21">
        <f t="shared" si="5"/>
        <v>789</v>
      </c>
      <c r="AE27" s="7">
        <f t="shared" si="6"/>
        <v>3156</v>
      </c>
      <c r="AF27" s="75">
        <f>(AB27-AD27)/AD27</f>
        <v>0.3041825095057034</v>
      </c>
    </row>
    <row r="28" spans="1:32" ht="16.5" customHeight="1">
      <c r="A28" s="13" t="s">
        <v>44</v>
      </c>
      <c r="B28" s="37">
        <v>1249</v>
      </c>
      <c r="C28" s="38">
        <f>B28/0.475</f>
        <v>2629.4736842105262</v>
      </c>
      <c r="D28" s="28">
        <v>1499</v>
      </c>
      <c r="E28" s="44">
        <f>D28/0.475</f>
        <v>3155.789473684211</v>
      </c>
      <c r="F28" s="9">
        <v>1499</v>
      </c>
      <c r="G28" s="38">
        <f>F28/0.475</f>
        <v>3155.789473684211</v>
      </c>
      <c r="H28" s="28">
        <v>1359</v>
      </c>
      <c r="I28" s="44">
        <f>H28/0.475</f>
        <v>2861.0526315789475</v>
      </c>
      <c r="J28" s="9">
        <v>1499</v>
      </c>
      <c r="K28" s="38">
        <f>J28/0.475</f>
        <v>3155.789473684211</v>
      </c>
      <c r="L28" s="28">
        <v>1749</v>
      </c>
      <c r="M28" s="44">
        <f>L28/0.475</f>
        <v>3682.105263157895</v>
      </c>
      <c r="N28" s="9">
        <v>1699</v>
      </c>
      <c r="O28" s="38">
        <f>N28/0.475</f>
        <v>3576.842105263158</v>
      </c>
      <c r="P28" s="28">
        <v>1699</v>
      </c>
      <c r="Q28" s="44">
        <f>P28/0.475</f>
        <v>3576.842105263158</v>
      </c>
      <c r="R28" s="9">
        <v>1890</v>
      </c>
      <c r="S28" s="38">
        <f>R28/0.475</f>
        <v>3978.947368421053</v>
      </c>
      <c r="T28" s="28" t="s">
        <v>20</v>
      </c>
      <c r="U28" s="44"/>
      <c r="V28" s="9">
        <v>1799</v>
      </c>
      <c r="W28" s="38">
        <f>V28/0.475</f>
        <v>3787.3684210526317</v>
      </c>
      <c r="X28" s="51">
        <v>1999</v>
      </c>
      <c r="Y28" s="44">
        <f>X28/0.475</f>
        <v>4208.421052631579</v>
      </c>
      <c r="Z28" s="9">
        <f t="shared" si="1"/>
        <v>1630.909090909091</v>
      </c>
      <c r="AA28" s="11">
        <f t="shared" si="2"/>
        <v>3433.4928229665074</v>
      </c>
      <c r="AB28" s="27">
        <f t="shared" si="3"/>
        <v>1999</v>
      </c>
      <c r="AC28" s="33">
        <f t="shared" si="4"/>
        <v>4208.421052631579</v>
      </c>
      <c r="AD28" s="21">
        <f t="shared" si="5"/>
        <v>1249</v>
      </c>
      <c r="AE28" s="7">
        <f t="shared" si="6"/>
        <v>2629.4736842105262</v>
      </c>
      <c r="AF28" s="75">
        <f>(AB28-AD28)/AD28</f>
        <v>0.600480384307446</v>
      </c>
    </row>
    <row r="29" spans="1:32" ht="33" customHeight="1">
      <c r="A29" s="13" t="s">
        <v>45</v>
      </c>
      <c r="B29" s="9" t="s">
        <v>20</v>
      </c>
      <c r="C29" s="38"/>
      <c r="D29" s="28" t="s">
        <v>20</v>
      </c>
      <c r="E29" s="44"/>
      <c r="F29" s="9">
        <v>1259</v>
      </c>
      <c r="G29" s="38">
        <f>F29/0.3</f>
        <v>4196.666666666667</v>
      </c>
      <c r="H29" s="29">
        <v>1119</v>
      </c>
      <c r="I29" s="44">
        <f>H29/0.3</f>
        <v>3730</v>
      </c>
      <c r="J29" s="9">
        <v>1289</v>
      </c>
      <c r="K29" s="38">
        <f>J29/0.3</f>
        <v>4296.666666666667</v>
      </c>
      <c r="L29" s="28" t="s">
        <v>20</v>
      </c>
      <c r="M29" s="44"/>
      <c r="N29" s="9" t="s">
        <v>24</v>
      </c>
      <c r="O29" s="38"/>
      <c r="P29" s="28">
        <v>1359</v>
      </c>
      <c r="Q29" s="44">
        <f>P29/0.3</f>
        <v>4530</v>
      </c>
      <c r="R29" s="9">
        <v>1499</v>
      </c>
      <c r="S29" s="38">
        <f>R29/0.3</f>
        <v>4996.666666666667</v>
      </c>
      <c r="T29" s="28" t="s">
        <v>20</v>
      </c>
      <c r="U29" s="44"/>
      <c r="V29" s="9" t="s">
        <v>20</v>
      </c>
      <c r="W29" s="38"/>
      <c r="X29" s="51">
        <v>1590</v>
      </c>
      <c r="Y29" s="44">
        <f>X29/0.3</f>
        <v>5300</v>
      </c>
      <c r="Z29" s="9">
        <f t="shared" si="1"/>
        <v>1352.5</v>
      </c>
      <c r="AA29" s="11">
        <f t="shared" si="2"/>
        <v>4508.333333333334</v>
      </c>
      <c r="AB29" s="27">
        <f t="shared" si="3"/>
        <v>1590</v>
      </c>
      <c r="AC29" s="33">
        <f t="shared" si="4"/>
        <v>5300</v>
      </c>
      <c r="AD29" s="21">
        <f t="shared" si="5"/>
        <v>1119</v>
      </c>
      <c r="AE29" s="7">
        <f t="shared" si="6"/>
        <v>3730</v>
      </c>
      <c r="AF29" s="75">
        <f>(AB29-AD29)/AD29</f>
        <v>0.42091152815013405</v>
      </c>
    </row>
    <row r="30" spans="1:32" ht="33" customHeight="1" thickBot="1">
      <c r="A30" s="14" t="s">
        <v>46</v>
      </c>
      <c r="B30" s="15" t="s">
        <v>20</v>
      </c>
      <c r="C30" s="40"/>
      <c r="D30" s="30" t="s">
        <v>20</v>
      </c>
      <c r="E30" s="45"/>
      <c r="F30" s="15">
        <v>1259</v>
      </c>
      <c r="G30" s="40">
        <f>F30/0.3</f>
        <v>4196.666666666667</v>
      </c>
      <c r="H30" s="47">
        <v>1119</v>
      </c>
      <c r="I30" s="45">
        <f>H30/0.3</f>
        <v>3730</v>
      </c>
      <c r="J30" s="15">
        <v>1289</v>
      </c>
      <c r="K30" s="40">
        <f>J30/0.3</f>
        <v>4296.666666666667</v>
      </c>
      <c r="L30" s="30" t="s">
        <v>20</v>
      </c>
      <c r="M30" s="45"/>
      <c r="N30" s="15" t="s">
        <v>24</v>
      </c>
      <c r="O30" s="40"/>
      <c r="P30" s="30">
        <v>1359</v>
      </c>
      <c r="Q30" s="45">
        <f>P30/0.3</f>
        <v>4530</v>
      </c>
      <c r="R30" s="15">
        <v>1499</v>
      </c>
      <c r="S30" s="40">
        <f>R30/0.3</f>
        <v>4996.666666666667</v>
      </c>
      <c r="T30" s="30" t="s">
        <v>20</v>
      </c>
      <c r="U30" s="45"/>
      <c r="V30" s="15" t="s">
        <v>20</v>
      </c>
      <c r="W30" s="40"/>
      <c r="X30" s="54">
        <v>1590</v>
      </c>
      <c r="Y30" s="45">
        <f>X30/0.3</f>
        <v>5300</v>
      </c>
      <c r="Z30" s="15">
        <f t="shared" si="1"/>
        <v>1352.5</v>
      </c>
      <c r="AA30" s="16">
        <f t="shared" si="2"/>
        <v>4508.333333333334</v>
      </c>
      <c r="AB30" s="59">
        <f t="shared" si="3"/>
        <v>1590</v>
      </c>
      <c r="AC30" s="34">
        <f t="shared" si="4"/>
        <v>5300</v>
      </c>
      <c r="AD30" s="81">
        <f t="shared" si="5"/>
        <v>1119</v>
      </c>
      <c r="AE30" s="82">
        <f t="shared" si="6"/>
        <v>3730</v>
      </c>
      <c r="AF30" s="77">
        <f>(AB30-AD30)/AD30</f>
        <v>0.42091152815013405</v>
      </c>
    </row>
    <row r="31" spans="1:32" ht="19.5" thickBot="1">
      <c r="A31" s="1" t="s">
        <v>47</v>
      </c>
      <c r="B31" s="18"/>
      <c r="C31" s="19"/>
      <c r="D31" s="17"/>
      <c r="E31" s="17"/>
      <c r="F31" s="18"/>
      <c r="G31" s="19"/>
      <c r="H31" s="17"/>
      <c r="I31" s="17"/>
      <c r="J31" s="18"/>
      <c r="K31" s="19"/>
      <c r="L31" s="17"/>
      <c r="M31" s="17"/>
      <c r="N31" s="18"/>
      <c r="O31" s="19"/>
      <c r="P31" s="17"/>
      <c r="Q31" s="17"/>
      <c r="R31" s="18"/>
      <c r="S31" s="19"/>
      <c r="T31" s="17"/>
      <c r="U31" s="17"/>
      <c r="V31" s="18"/>
      <c r="W31" s="19"/>
      <c r="X31" s="19"/>
      <c r="Y31" s="17"/>
      <c r="Z31" s="60"/>
      <c r="AA31" s="68"/>
      <c r="AB31" s="64"/>
      <c r="AC31" s="17"/>
      <c r="AD31" s="60"/>
      <c r="AE31" s="68"/>
      <c r="AF31" s="20"/>
    </row>
    <row r="32" spans="1:32" ht="16.5" customHeight="1">
      <c r="A32" s="5" t="s">
        <v>48</v>
      </c>
      <c r="B32" s="21" t="s">
        <v>20</v>
      </c>
      <c r="C32" s="36"/>
      <c r="D32" s="27">
        <v>829</v>
      </c>
      <c r="E32" s="43">
        <f>D32/0.325</f>
        <v>2550.7692307692305</v>
      </c>
      <c r="F32" s="21">
        <v>739</v>
      </c>
      <c r="G32" s="36">
        <f>F32/0.325</f>
        <v>2273.846153846154</v>
      </c>
      <c r="H32" s="46">
        <v>692</v>
      </c>
      <c r="I32" s="43">
        <f>H32/0.325</f>
        <v>2129.230769230769</v>
      </c>
      <c r="J32" s="21">
        <v>782</v>
      </c>
      <c r="K32" s="36">
        <f>J32/0.325</f>
        <v>2406.153846153846</v>
      </c>
      <c r="L32" s="27">
        <v>879</v>
      </c>
      <c r="M32" s="43">
        <f>L32/0.325</f>
        <v>2704.6153846153843</v>
      </c>
      <c r="N32" s="6">
        <v>999</v>
      </c>
      <c r="O32" s="36">
        <f>N32/0.325</f>
        <v>3073.846153846154</v>
      </c>
      <c r="P32" s="27" t="s">
        <v>20</v>
      </c>
      <c r="Q32" s="43"/>
      <c r="R32" s="21">
        <v>799</v>
      </c>
      <c r="S32" s="36">
        <f>R32/0.325</f>
        <v>2458.4615384615386</v>
      </c>
      <c r="T32" s="27" t="s">
        <v>20</v>
      </c>
      <c r="U32" s="43"/>
      <c r="V32" s="21" t="s">
        <v>20</v>
      </c>
      <c r="W32" s="36"/>
      <c r="X32" s="50" t="s">
        <v>20</v>
      </c>
      <c r="Y32" s="43"/>
      <c r="Z32" s="21">
        <f t="shared" si="1"/>
        <v>817</v>
      </c>
      <c r="AA32" s="7">
        <f t="shared" si="2"/>
        <v>2513.846153846154</v>
      </c>
      <c r="AB32" s="27">
        <f t="shared" si="3"/>
        <v>999</v>
      </c>
      <c r="AC32" s="33">
        <f t="shared" si="4"/>
        <v>3073.846153846154</v>
      </c>
      <c r="AD32" s="21">
        <f t="shared" si="5"/>
        <v>692</v>
      </c>
      <c r="AE32" s="7">
        <f t="shared" si="6"/>
        <v>2129.230769230769</v>
      </c>
      <c r="AF32" s="75">
        <f>(AB32-AD32)/AD32</f>
        <v>0.4436416184971098</v>
      </c>
    </row>
    <row r="33" spans="1:32" ht="16.5" customHeight="1">
      <c r="A33" s="8" t="s">
        <v>49</v>
      </c>
      <c r="B33" s="9" t="s">
        <v>20</v>
      </c>
      <c r="C33" s="38"/>
      <c r="D33" s="28">
        <v>1099</v>
      </c>
      <c r="E33" s="44">
        <f>D33/0.46</f>
        <v>2389.1304347826085</v>
      </c>
      <c r="F33" s="9">
        <v>949</v>
      </c>
      <c r="G33" s="38">
        <f>F33/0.46</f>
        <v>2063.0434782608695</v>
      </c>
      <c r="H33" s="29">
        <v>879</v>
      </c>
      <c r="I33" s="44">
        <f>H33/0.46</f>
        <v>1910.8695652173913</v>
      </c>
      <c r="J33" s="9">
        <v>958</v>
      </c>
      <c r="K33" s="38">
        <f>J33/0.46</f>
        <v>2082.608695652174</v>
      </c>
      <c r="L33" s="28">
        <v>1249</v>
      </c>
      <c r="M33" s="44">
        <f>L33/0.46</f>
        <v>2715.2173913043475</v>
      </c>
      <c r="N33" s="10">
        <v>1299</v>
      </c>
      <c r="O33" s="38">
        <f>N33/0.46</f>
        <v>2823.9130434782605</v>
      </c>
      <c r="P33" s="28">
        <v>1249</v>
      </c>
      <c r="Q33" s="44">
        <f>P33/0.46</f>
        <v>2715.2173913043475</v>
      </c>
      <c r="R33" s="9">
        <v>1195</v>
      </c>
      <c r="S33" s="38">
        <f>R33/0.46</f>
        <v>2597.8260869565215</v>
      </c>
      <c r="T33" s="28" t="s">
        <v>20</v>
      </c>
      <c r="U33" s="44"/>
      <c r="V33" s="9" t="s">
        <v>20</v>
      </c>
      <c r="W33" s="38"/>
      <c r="X33" s="52" t="s">
        <v>20</v>
      </c>
      <c r="Y33" s="44"/>
      <c r="Z33" s="9">
        <f t="shared" si="1"/>
        <v>1109.625</v>
      </c>
      <c r="AA33" s="11">
        <f t="shared" si="2"/>
        <v>2412.228260869565</v>
      </c>
      <c r="AB33" s="27">
        <f t="shared" si="3"/>
        <v>1299</v>
      </c>
      <c r="AC33" s="33">
        <f t="shared" si="4"/>
        <v>2823.9130434782605</v>
      </c>
      <c r="AD33" s="21">
        <f t="shared" si="5"/>
        <v>879</v>
      </c>
      <c r="AE33" s="7">
        <f t="shared" si="6"/>
        <v>1910.8695652173913</v>
      </c>
      <c r="AF33" s="75">
        <f>(AB33-AD33)/AD33</f>
        <v>0.4778156996587031</v>
      </c>
    </row>
    <row r="34" spans="1:32" ht="16.5" customHeight="1">
      <c r="A34" s="8" t="s">
        <v>50</v>
      </c>
      <c r="B34" s="9" t="s">
        <v>20</v>
      </c>
      <c r="C34" s="38"/>
      <c r="D34" s="28">
        <v>1299</v>
      </c>
      <c r="E34" s="44">
        <f>D34/0.54</f>
        <v>2405.555555555555</v>
      </c>
      <c r="F34" s="9">
        <v>1189</v>
      </c>
      <c r="G34" s="38">
        <f>F34/0.54</f>
        <v>2201.8518518518517</v>
      </c>
      <c r="H34" s="28">
        <v>1119</v>
      </c>
      <c r="I34" s="44">
        <f>H34/0.54</f>
        <v>2072.222222222222</v>
      </c>
      <c r="J34" s="37">
        <v>899</v>
      </c>
      <c r="K34" s="38">
        <f>J34/0.54</f>
        <v>1664.8148148148148</v>
      </c>
      <c r="L34" s="28">
        <v>1469</v>
      </c>
      <c r="M34" s="44">
        <f>L34/0.54</f>
        <v>2720.37037037037</v>
      </c>
      <c r="N34" s="10">
        <v>1599</v>
      </c>
      <c r="O34" s="38">
        <f>N34/0.54</f>
        <v>2961.111111111111</v>
      </c>
      <c r="P34" s="28">
        <v>999</v>
      </c>
      <c r="Q34" s="44">
        <f>P34/0.54</f>
        <v>1849.9999999999998</v>
      </c>
      <c r="R34" s="9" t="s">
        <v>20</v>
      </c>
      <c r="S34" s="38"/>
      <c r="T34" s="28" t="s">
        <v>20</v>
      </c>
      <c r="U34" s="44"/>
      <c r="V34" s="9" t="s">
        <v>20</v>
      </c>
      <c r="W34" s="38"/>
      <c r="X34" s="52" t="s">
        <v>20</v>
      </c>
      <c r="Y34" s="44"/>
      <c r="Z34" s="9">
        <f t="shared" si="1"/>
        <v>1224.7142857142858</v>
      </c>
      <c r="AA34" s="11">
        <f t="shared" si="2"/>
        <v>2267.989417989418</v>
      </c>
      <c r="AB34" s="27">
        <f t="shared" si="3"/>
        <v>1599</v>
      </c>
      <c r="AC34" s="33">
        <f t="shared" si="4"/>
        <v>2961.111111111111</v>
      </c>
      <c r="AD34" s="21">
        <f t="shared" si="5"/>
        <v>899</v>
      </c>
      <c r="AE34" s="7">
        <f t="shared" si="6"/>
        <v>1664.8148148148148</v>
      </c>
      <c r="AF34" s="75">
        <f>(AB34-AD34)/AD34</f>
        <v>0.778642936596218</v>
      </c>
    </row>
    <row r="35" spans="1:32" ht="16.5" customHeight="1" thickBot="1">
      <c r="A35" s="85" t="s">
        <v>51</v>
      </c>
      <c r="B35" s="41" t="s">
        <v>20</v>
      </c>
      <c r="C35" s="42"/>
      <c r="D35" s="86">
        <v>598</v>
      </c>
      <c r="E35" s="87">
        <f>D35/0.325</f>
        <v>1840</v>
      </c>
      <c r="F35" s="41">
        <v>659</v>
      </c>
      <c r="G35" s="42">
        <f>F35/0.325</f>
        <v>2027.6923076923076</v>
      </c>
      <c r="H35" s="88">
        <v>599</v>
      </c>
      <c r="I35" s="87">
        <f>H35/0.325</f>
        <v>1843.076923076923</v>
      </c>
      <c r="J35" s="41">
        <v>756</v>
      </c>
      <c r="K35" s="42">
        <f>J35/0.325</f>
        <v>2326.153846153846</v>
      </c>
      <c r="L35" s="88">
        <v>999</v>
      </c>
      <c r="M35" s="87">
        <f>L35/0.325</f>
        <v>3073.846153846154</v>
      </c>
      <c r="N35" s="49">
        <v>1049</v>
      </c>
      <c r="O35" s="42">
        <f>N35/0.325</f>
        <v>3227.6923076923076</v>
      </c>
      <c r="P35" s="88">
        <v>999</v>
      </c>
      <c r="Q35" s="87">
        <f>P35/0.325</f>
        <v>3073.846153846154</v>
      </c>
      <c r="R35" s="41">
        <v>799</v>
      </c>
      <c r="S35" s="42">
        <f>R35/0.325</f>
        <v>2458.4615384615386</v>
      </c>
      <c r="T35" s="88" t="s">
        <v>20</v>
      </c>
      <c r="U35" s="87"/>
      <c r="V35" s="41" t="s">
        <v>20</v>
      </c>
      <c r="W35" s="42"/>
      <c r="X35" s="89" t="s">
        <v>20</v>
      </c>
      <c r="Y35" s="87"/>
      <c r="Z35" s="41">
        <f t="shared" si="1"/>
        <v>807.25</v>
      </c>
      <c r="AA35" s="58">
        <f t="shared" si="2"/>
        <v>2483.846153846154</v>
      </c>
      <c r="AB35" s="63">
        <f t="shared" si="3"/>
        <v>1049</v>
      </c>
      <c r="AC35" s="70">
        <f t="shared" si="4"/>
        <v>3227.6923076923076</v>
      </c>
      <c r="AD35" s="62">
        <f t="shared" si="5"/>
        <v>598</v>
      </c>
      <c r="AE35" s="79">
        <f t="shared" si="6"/>
        <v>1840</v>
      </c>
      <c r="AF35" s="76">
        <f>(AB35-AD35)/AD35</f>
        <v>0.754180602006689</v>
      </c>
    </row>
    <row r="37" ht="13.5" thickBot="1"/>
    <row r="38" ht="15.75">
      <c r="A38" s="23" t="s">
        <v>52</v>
      </c>
    </row>
    <row r="39" ht="16.5" thickBot="1">
      <c r="A39" s="24" t="s">
        <v>53</v>
      </c>
    </row>
  </sheetData>
  <mergeCells count="16">
    <mergeCell ref="Z1:AA1"/>
    <mergeCell ref="AB1:AC1"/>
    <mergeCell ref="A1:A2"/>
    <mergeCell ref="P1:Q1"/>
    <mergeCell ref="R1:S1"/>
    <mergeCell ref="T1:U1"/>
    <mergeCell ref="AD1:AE1"/>
    <mergeCell ref="B1:C1"/>
    <mergeCell ref="D1:E1"/>
    <mergeCell ref="F1:G1"/>
    <mergeCell ref="H1:I1"/>
    <mergeCell ref="J1:K1"/>
    <mergeCell ref="L1:M1"/>
    <mergeCell ref="N1:O1"/>
    <mergeCell ref="V1:W1"/>
    <mergeCell ref="X1:Y1"/>
  </mergeCells>
  <printOptions/>
  <pageMargins left="0.16" right="0.16" top="0.22" bottom="0.2" header="0.2" footer="0.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2006-04-10T16:28:55Z</cp:lastPrinted>
  <dcterms:created xsi:type="dcterms:W3CDTF">2006-04-10T15:15:02Z</dcterms:created>
  <dcterms:modified xsi:type="dcterms:W3CDTF">2006-04-11T09:18:03Z</dcterms:modified>
  <cp:category/>
  <cp:version/>
  <cp:contentType/>
  <cp:contentStatus/>
</cp:coreProperties>
</file>