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Sheet1!$A$1:$N$64</definedName>
  </definedNames>
  <calcPr calcId="125725"/>
</workbook>
</file>

<file path=xl/calcChain.xml><?xml version="1.0" encoding="utf-8"?>
<calcChain xmlns="http://schemas.openxmlformats.org/spreadsheetml/2006/main">
  <c r="J54" i="1"/>
  <c r="I54" s="1"/>
  <c r="H54"/>
  <c r="G54" s="1"/>
  <c r="F54"/>
  <c r="E54" s="1"/>
  <c r="D54"/>
  <c r="C54" s="1"/>
  <c r="A54"/>
  <c r="J53"/>
  <c r="I53"/>
  <c r="H53"/>
  <c r="G53"/>
  <c r="F53"/>
  <c r="E53"/>
  <c r="D53"/>
  <c r="C53"/>
  <c r="M53" s="1"/>
  <c r="A53"/>
  <c r="J52"/>
  <c r="I52" s="1"/>
  <c r="H52"/>
  <c r="G52" s="1"/>
  <c r="F52"/>
  <c r="E52" s="1"/>
  <c r="D52"/>
  <c r="C52" s="1"/>
  <c r="A52"/>
  <c r="J51"/>
  <c r="H51"/>
  <c r="F51"/>
  <c r="D51"/>
  <c r="A51"/>
  <c r="J50"/>
  <c r="I50" s="1"/>
  <c r="H50"/>
  <c r="G50" s="1"/>
  <c r="F50"/>
  <c r="E50" s="1"/>
  <c r="D50"/>
  <c r="C50" s="1"/>
  <c r="A50"/>
  <c r="J49"/>
  <c r="I49"/>
  <c r="H49"/>
  <c r="G49"/>
  <c r="F49"/>
  <c r="E49"/>
  <c r="D49"/>
  <c r="C49"/>
  <c r="M49" s="1"/>
  <c r="A49"/>
  <c r="J48"/>
  <c r="H48"/>
  <c r="F48"/>
  <c r="D48"/>
  <c r="A48"/>
  <c r="J47"/>
  <c r="I47"/>
  <c r="H47"/>
  <c r="G47"/>
  <c r="F47"/>
  <c r="E47"/>
  <c r="D47"/>
  <c r="C47"/>
  <c r="M47" s="1"/>
  <c r="A47"/>
  <c r="J46"/>
  <c r="I46" s="1"/>
  <c r="H46"/>
  <c r="G46" s="1"/>
  <c r="F46"/>
  <c r="E46" s="1"/>
  <c r="D46"/>
  <c r="C46" s="1"/>
  <c r="A46"/>
  <c r="J45"/>
  <c r="I45"/>
  <c r="H45"/>
  <c r="G45"/>
  <c r="F45"/>
  <c r="E45"/>
  <c r="D45"/>
  <c r="C45"/>
  <c r="M45" s="1"/>
  <c r="A45"/>
  <c r="J44"/>
  <c r="H44"/>
  <c r="F44"/>
  <c r="D44"/>
  <c r="A44"/>
  <c r="J43"/>
  <c r="I43" s="1"/>
  <c r="H43"/>
  <c r="G43" s="1"/>
  <c r="F43"/>
  <c r="E43"/>
  <c r="D43"/>
  <c r="C43"/>
  <c r="M43" s="1"/>
  <c r="A43"/>
  <c r="J42"/>
  <c r="I42" s="1"/>
  <c r="H42"/>
  <c r="G42" s="1"/>
  <c r="F42"/>
  <c r="E42" s="1"/>
  <c r="D42"/>
  <c r="C42" s="1"/>
  <c r="A42"/>
  <c r="J41"/>
  <c r="I41" s="1"/>
  <c r="H41"/>
  <c r="G41" s="1"/>
  <c r="F41"/>
  <c r="E41" s="1"/>
  <c r="D41"/>
  <c r="C41" s="1"/>
  <c r="A41"/>
  <c r="J40"/>
  <c r="I40" s="1"/>
  <c r="H40"/>
  <c r="G40" s="1"/>
  <c r="F40"/>
  <c r="E40" s="1"/>
  <c r="D40"/>
  <c r="C40" s="1"/>
  <c r="A40"/>
  <c r="J39"/>
  <c r="I39" s="1"/>
  <c r="H39"/>
  <c r="G39" s="1"/>
  <c r="F39"/>
  <c r="E39" s="1"/>
  <c r="D39"/>
  <c r="C39" s="1"/>
  <c r="A39"/>
  <c r="J38"/>
  <c r="I38" s="1"/>
  <c r="H38"/>
  <c r="G38" s="1"/>
  <c r="F38"/>
  <c r="E38" s="1"/>
  <c r="D38"/>
  <c r="C38" s="1"/>
  <c r="A38"/>
  <c r="J37"/>
  <c r="I37" s="1"/>
  <c r="H37"/>
  <c r="G37" s="1"/>
  <c r="F37"/>
  <c r="E37" s="1"/>
  <c r="D37"/>
  <c r="C37" s="1"/>
  <c r="A37"/>
  <c r="J36"/>
  <c r="I36" s="1"/>
  <c r="H36"/>
  <c r="G36" s="1"/>
  <c r="F36"/>
  <c r="E36" s="1"/>
  <c r="D36"/>
  <c r="C36" s="1"/>
  <c r="A36"/>
  <c r="J35"/>
  <c r="I35" s="1"/>
  <c r="H35"/>
  <c r="G35" s="1"/>
  <c r="F35"/>
  <c r="E35" s="1"/>
  <c r="D35"/>
  <c r="C35" s="1"/>
  <c r="A35"/>
  <c r="J34"/>
  <c r="H34"/>
  <c r="F34"/>
  <c r="D34"/>
  <c r="J33"/>
  <c r="I33" s="1"/>
  <c r="H33"/>
  <c r="G33" s="1"/>
  <c r="F33"/>
  <c r="E33" s="1"/>
  <c r="D33"/>
  <c r="C33" s="1"/>
  <c r="A33"/>
  <c r="J32"/>
  <c r="I32" s="1"/>
  <c r="H32"/>
  <c r="G32" s="1"/>
  <c r="F32"/>
  <c r="E32" s="1"/>
  <c r="D32"/>
  <c r="C32" s="1"/>
  <c r="M32" s="1"/>
  <c r="A32"/>
  <c r="J31"/>
  <c r="H31"/>
  <c r="F31"/>
  <c r="D31"/>
  <c r="A31"/>
  <c r="J30"/>
  <c r="I30" s="1"/>
  <c r="H30"/>
  <c r="G30" s="1"/>
  <c r="F30"/>
  <c r="E30" s="1"/>
  <c r="D30"/>
  <c r="C30" s="1"/>
  <c r="M30" s="1"/>
  <c r="A30"/>
  <c r="J29"/>
  <c r="I29" s="1"/>
  <c r="H29"/>
  <c r="G29" s="1"/>
  <c r="F29"/>
  <c r="E29" s="1"/>
  <c r="D29"/>
  <c r="C29" s="1"/>
  <c r="L29" s="1"/>
  <c r="A29"/>
  <c r="J28"/>
  <c r="I28" s="1"/>
  <c r="H28"/>
  <c r="G28" s="1"/>
  <c r="F28"/>
  <c r="E28" s="1"/>
  <c r="D28"/>
  <c r="C28" s="1"/>
  <c r="A28"/>
  <c r="J27"/>
  <c r="I27" s="1"/>
  <c r="H27"/>
  <c r="G27" s="1"/>
  <c r="F27"/>
  <c r="E27" s="1"/>
  <c r="D27"/>
  <c r="C27" s="1"/>
  <c r="L27" s="1"/>
  <c r="A27"/>
  <c r="J26"/>
  <c r="I26" s="1"/>
  <c r="H26"/>
  <c r="G26" s="1"/>
  <c r="F26"/>
  <c r="E26" s="1"/>
  <c r="D26"/>
  <c r="C26" s="1"/>
  <c r="A26"/>
  <c r="J25"/>
  <c r="I25" s="1"/>
  <c r="H25"/>
  <c r="G25" s="1"/>
  <c r="F25"/>
  <c r="E25" s="1"/>
  <c r="D25"/>
  <c r="C25" s="1"/>
  <c r="L25" s="1"/>
  <c r="A25"/>
  <c r="J24"/>
  <c r="H24"/>
  <c r="F24"/>
  <c r="D24"/>
  <c r="A24"/>
  <c r="J23"/>
  <c r="I23" s="1"/>
  <c r="H23"/>
  <c r="G23" s="1"/>
  <c r="F23"/>
  <c r="E23" s="1"/>
  <c r="D23"/>
  <c r="C23" s="1"/>
  <c r="L23" s="1"/>
  <c r="A23"/>
  <c r="J22"/>
  <c r="I22" s="1"/>
  <c r="H22"/>
  <c r="G22" s="1"/>
  <c r="F22"/>
  <c r="E22" s="1"/>
  <c r="D22"/>
  <c r="C22" s="1"/>
  <c r="M22" s="1"/>
  <c r="A22"/>
  <c r="J21"/>
  <c r="I21" s="1"/>
  <c r="H21"/>
  <c r="G21" s="1"/>
  <c r="F21"/>
  <c r="E21"/>
  <c r="D21"/>
  <c r="C21"/>
  <c r="A21"/>
  <c r="J20"/>
  <c r="H20"/>
  <c r="F20"/>
  <c r="D20"/>
  <c r="A20"/>
  <c r="J19"/>
  <c r="I19" s="1"/>
  <c r="H19"/>
  <c r="G19" s="1"/>
  <c r="F19"/>
  <c r="E19" s="1"/>
  <c r="D19"/>
  <c r="C19" s="1"/>
  <c r="A19"/>
  <c r="J18"/>
  <c r="I18" s="1"/>
  <c r="H18"/>
  <c r="G18" s="1"/>
  <c r="F18"/>
  <c r="E18" s="1"/>
  <c r="D18"/>
  <c r="C18" s="1"/>
  <c r="A18"/>
  <c r="J17"/>
  <c r="H17"/>
  <c r="F17"/>
  <c r="D17"/>
  <c r="A17"/>
  <c r="J16"/>
  <c r="I16" s="1"/>
  <c r="H16"/>
  <c r="G16" s="1"/>
  <c r="F16"/>
  <c r="E16" s="1"/>
  <c r="D16"/>
  <c r="C16" s="1"/>
  <c r="A16"/>
  <c r="J15"/>
  <c r="I15"/>
  <c r="H15"/>
  <c r="G15"/>
  <c r="F15"/>
  <c r="E15"/>
  <c r="D15"/>
  <c r="C15"/>
  <c r="L15" s="1"/>
  <c r="A15"/>
  <c r="J14"/>
  <c r="I14" s="1"/>
  <c r="H14"/>
  <c r="G14" s="1"/>
  <c r="F14"/>
  <c r="E14" s="1"/>
  <c r="D14"/>
  <c r="C14" s="1"/>
  <c r="A14"/>
  <c r="J13"/>
  <c r="I13"/>
  <c r="H13"/>
  <c r="G13"/>
  <c r="F13"/>
  <c r="E13"/>
  <c r="D13"/>
  <c r="C13"/>
  <c r="L13" s="1"/>
  <c r="A13"/>
  <c r="J12"/>
  <c r="H12"/>
  <c r="F12"/>
  <c r="D12"/>
  <c r="A12"/>
  <c r="J11"/>
  <c r="I11"/>
  <c r="H11"/>
  <c r="G11"/>
  <c r="F11"/>
  <c r="E11"/>
  <c r="D11"/>
  <c r="C11"/>
  <c r="L11" s="1"/>
  <c r="A11"/>
  <c r="J10"/>
  <c r="I10" s="1"/>
  <c r="H10"/>
  <c r="G10" s="1"/>
  <c r="F10"/>
  <c r="E10" s="1"/>
  <c r="D10"/>
  <c r="C10" s="1"/>
  <c r="A10"/>
  <c r="J9"/>
  <c r="I9"/>
  <c r="H9"/>
  <c r="G9"/>
  <c r="F9"/>
  <c r="E9"/>
  <c r="D9"/>
  <c r="C9"/>
  <c r="L9" s="1"/>
  <c r="A9"/>
  <c r="J8"/>
  <c r="I8" s="1"/>
  <c r="H8"/>
  <c r="G8" s="1"/>
  <c r="F8"/>
  <c r="E8" s="1"/>
  <c r="D8"/>
  <c r="C8" s="1"/>
  <c r="A8"/>
  <c r="J7"/>
  <c r="I7"/>
  <c r="H7"/>
  <c r="G7"/>
  <c r="F7"/>
  <c r="E7"/>
  <c r="D7"/>
  <c r="C7"/>
  <c r="L7" s="1"/>
  <c r="A7"/>
  <c r="J6"/>
  <c r="I6" s="1"/>
  <c r="H6"/>
  <c r="G6" s="1"/>
  <c r="F6"/>
  <c r="E6" s="1"/>
  <c r="D6"/>
  <c r="C6" s="1"/>
  <c r="A6"/>
  <c r="J5"/>
  <c r="I5"/>
  <c r="H5"/>
  <c r="G5"/>
  <c r="F5"/>
  <c r="E5"/>
  <c r="D5"/>
  <c r="C5"/>
  <c r="L5" s="1"/>
  <c r="A5"/>
  <c r="J4"/>
  <c r="I4" s="1"/>
  <c r="H4"/>
  <c r="G4" s="1"/>
  <c r="F4"/>
  <c r="E4" s="1"/>
  <c r="D4"/>
  <c r="C4" s="1"/>
  <c r="A4"/>
  <c r="J3"/>
  <c r="I3"/>
  <c r="H3"/>
  <c r="G3"/>
  <c r="F3"/>
  <c r="E3"/>
  <c r="D3"/>
  <c r="C3"/>
  <c r="L3" s="1"/>
  <c r="A3"/>
  <c r="L33" l="1"/>
  <c r="L36"/>
  <c r="L38"/>
  <c r="L40"/>
  <c r="M4"/>
  <c r="M6"/>
  <c r="M8"/>
  <c r="M10"/>
  <c r="L42"/>
  <c r="M41"/>
  <c r="M14"/>
  <c r="M16"/>
  <c r="M18"/>
  <c r="E55"/>
  <c r="B61" s="1"/>
  <c r="G55"/>
  <c r="B62" s="1"/>
  <c r="I55"/>
  <c r="B63" s="1"/>
  <c r="L21"/>
  <c r="L19"/>
  <c r="M19"/>
  <c r="K19"/>
  <c r="M26"/>
  <c r="K26"/>
  <c r="L26"/>
  <c r="N26" s="1"/>
  <c r="M28"/>
  <c r="K28"/>
  <c r="L28"/>
  <c r="N28" s="1"/>
  <c r="M37"/>
  <c r="K37"/>
  <c r="L37"/>
  <c r="N37" s="1"/>
  <c r="M39"/>
  <c r="K39"/>
  <c r="L39"/>
  <c r="N39" s="1"/>
  <c r="L46"/>
  <c r="M46"/>
  <c r="K46"/>
  <c r="L50"/>
  <c r="M50"/>
  <c r="K50"/>
  <c r="L52"/>
  <c r="M52"/>
  <c r="K52"/>
  <c r="L54"/>
  <c r="M54"/>
  <c r="K54"/>
  <c r="M35"/>
  <c r="K3"/>
  <c r="M3"/>
  <c r="N3" s="1"/>
  <c r="L4"/>
  <c r="K5"/>
  <c r="M5"/>
  <c r="N5" s="1"/>
  <c r="L6"/>
  <c r="N6" s="1"/>
  <c r="K7"/>
  <c r="M7"/>
  <c r="N7" s="1"/>
  <c r="L8"/>
  <c r="K9"/>
  <c r="M9"/>
  <c r="N9" s="1"/>
  <c r="L10"/>
  <c r="N10" s="1"/>
  <c r="K11"/>
  <c r="M11"/>
  <c r="N11" s="1"/>
  <c r="K13"/>
  <c r="M13"/>
  <c r="N13" s="1"/>
  <c r="L14"/>
  <c r="K15"/>
  <c r="M15"/>
  <c r="N15" s="1"/>
  <c r="L16"/>
  <c r="N16" s="1"/>
  <c r="L18"/>
  <c r="K21"/>
  <c r="M21"/>
  <c r="L22"/>
  <c r="N22" s="1"/>
  <c r="K23"/>
  <c r="M23"/>
  <c r="N23" s="1"/>
  <c r="K25"/>
  <c r="M25"/>
  <c r="N25" s="1"/>
  <c r="K27"/>
  <c r="M27"/>
  <c r="N27" s="1"/>
  <c r="K29"/>
  <c r="M29"/>
  <c r="N29" s="1"/>
  <c r="L30"/>
  <c r="N30" s="1"/>
  <c r="L32"/>
  <c r="N32" s="1"/>
  <c r="K33"/>
  <c r="M33"/>
  <c r="N33" s="1"/>
  <c r="L35"/>
  <c r="K36"/>
  <c r="M36"/>
  <c r="N36" s="1"/>
  <c r="K38"/>
  <c r="M38"/>
  <c r="K40"/>
  <c r="M40"/>
  <c r="N40" s="1"/>
  <c r="L41"/>
  <c r="N41" s="1"/>
  <c r="K42"/>
  <c r="M42"/>
  <c r="N42" s="1"/>
  <c r="L43"/>
  <c r="N43" s="1"/>
  <c r="L45"/>
  <c r="N45" s="1"/>
  <c r="L47"/>
  <c r="N47" s="1"/>
  <c r="L49"/>
  <c r="N49" s="1"/>
  <c r="L53"/>
  <c r="N53" s="1"/>
  <c r="C55"/>
  <c r="B60" s="1"/>
  <c r="K4"/>
  <c r="K6"/>
  <c r="K8"/>
  <c r="K10"/>
  <c r="K14"/>
  <c r="K16"/>
  <c r="K18"/>
  <c r="K22"/>
  <c r="K30"/>
  <c r="K32"/>
  <c r="K35"/>
  <c r="K41"/>
  <c r="K43"/>
  <c r="K45"/>
  <c r="K47"/>
  <c r="K49"/>
  <c r="K53"/>
  <c r="N38" l="1"/>
  <c r="N35"/>
  <c r="N21"/>
  <c r="N18"/>
  <c r="N14"/>
  <c r="N8"/>
  <c r="N4"/>
  <c r="N46"/>
  <c r="N52"/>
  <c r="C62"/>
  <c r="C63"/>
  <c r="N54"/>
  <c r="N50"/>
  <c r="C61"/>
  <c r="N19"/>
</calcChain>
</file>

<file path=xl/sharedStrings.xml><?xml version="1.0" encoding="utf-8"?>
<sst xmlns="http://schemas.openxmlformats.org/spreadsheetml/2006/main" count="71" uniqueCount="41">
  <si>
    <t>Verðkönnun ASÍ í matvöruverslunum                                                   1. september 2010</t>
  </si>
  <si>
    <t>BÓNUS</t>
  </si>
  <si>
    <t>KRÓNAN</t>
  </si>
  <si>
    <t>NETTO</t>
  </si>
  <si>
    <t>KOSTUR</t>
  </si>
  <si>
    <t>Meðalverð</t>
  </si>
  <si>
    <t>Hæsta verð</t>
  </si>
  <si>
    <t>Lægsta verð</t>
  </si>
  <si>
    <t>Munur á hæsta og lægsta verði</t>
  </si>
  <si>
    <t>Ostur, viðbit og mjólkurvörur</t>
  </si>
  <si>
    <t>Magn í körfu</t>
  </si>
  <si>
    <t>Vörukarfa</t>
  </si>
  <si>
    <t>Stykki /kg</t>
  </si>
  <si>
    <t>1 stk</t>
  </si>
  <si>
    <t>500 g</t>
  </si>
  <si>
    <t>4 l</t>
  </si>
  <si>
    <t>770 g</t>
  </si>
  <si>
    <t>200 g</t>
  </si>
  <si>
    <t>465 g</t>
  </si>
  <si>
    <t>250 g</t>
  </si>
  <si>
    <t>100 g</t>
  </si>
  <si>
    <t>2 kg</t>
  </si>
  <si>
    <t>1,3 kg</t>
  </si>
  <si>
    <t>0,5 kg</t>
  </si>
  <si>
    <t>1 kg</t>
  </si>
  <si>
    <t>0,25 g</t>
  </si>
  <si>
    <t>Ávextir og grænmeti</t>
  </si>
  <si>
    <t>300 g</t>
  </si>
  <si>
    <t>10 g</t>
  </si>
  <si>
    <t>400 g</t>
  </si>
  <si>
    <t>1 pakki</t>
  </si>
  <si>
    <t>2 stk</t>
  </si>
  <si>
    <t>150 g</t>
  </si>
  <si>
    <t>20 stk</t>
  </si>
  <si>
    <t>Karfa samtals</t>
  </si>
  <si>
    <t>Vörukarfa 1. september 2010</t>
  </si>
  <si>
    <t>Vísitala vörukörfu</t>
  </si>
  <si>
    <t>Bónus</t>
  </si>
  <si>
    <t>Krónan</t>
  </si>
  <si>
    <t>Nettó</t>
  </si>
  <si>
    <t>Kostur</t>
  </si>
</sst>
</file>

<file path=xl/styles.xml><?xml version="1.0" encoding="utf-8"?>
<styleSheet xmlns="http://schemas.openxmlformats.org/spreadsheetml/2006/main">
  <numFmts count="4">
    <numFmt numFmtId="43" formatCode="_-* #,##0.00\ _k_r_._-;\-* #,##0.00\ _k_r_._-;_-* &quot;-&quot;??\ _k_r_._-;_-@_-"/>
    <numFmt numFmtId="164" formatCode="_-* #,##0\ _k_r_._-;\-* #,##0\ _k_r_._-;_-* &quot;-&quot;??\ _k_r_._-;_-@_-"/>
    <numFmt numFmtId="165" formatCode="#,##0_ ;\-#,##0\ "/>
    <numFmt numFmtId="166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6" xfId="0" applyFont="1" applyBorder="1" applyAlignment="1">
      <alignment horizontal="center" textRotation="90"/>
    </xf>
    <xf numFmtId="0" fontId="2" fillId="0" borderId="6" xfId="0" applyFont="1" applyFill="1" applyBorder="1" applyAlignment="1">
      <alignment horizontal="center" textRotation="90"/>
    </xf>
    <xf numFmtId="0" fontId="2" fillId="0" borderId="6" xfId="0" applyFont="1" applyFill="1" applyBorder="1" applyAlignment="1">
      <alignment horizontal="center" textRotation="90" wrapText="1"/>
    </xf>
    <xf numFmtId="0" fontId="4" fillId="0" borderId="0" xfId="0" applyFont="1" applyAlignment="1">
      <alignment horizontal="left" vertical="center"/>
    </xf>
    <xf numFmtId="0" fontId="2" fillId="6" borderId="1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165" fontId="4" fillId="3" borderId="7" xfId="0" applyNumberFormat="1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7" borderId="11" xfId="0" applyNumberFormat="1" applyFont="1" applyFill="1" applyBorder="1" applyAlignment="1">
      <alignment vertical="center" wrapText="1"/>
    </xf>
    <xf numFmtId="164" fontId="4" fillId="0" borderId="12" xfId="1" applyNumberFormat="1" applyFont="1" applyFill="1" applyBorder="1" applyAlignment="1">
      <alignment horizontal="center" vertical="center"/>
    </xf>
    <xf numFmtId="164" fontId="4" fillId="7" borderId="12" xfId="0" applyNumberFormat="1" applyFont="1" applyFill="1" applyBorder="1" applyAlignment="1">
      <alignment horizontal="left" vertical="center" wrapText="1"/>
    </xf>
    <xf numFmtId="164" fontId="4" fillId="0" borderId="13" xfId="1" applyNumberFormat="1" applyFont="1" applyFill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/>
    </xf>
    <xf numFmtId="164" fontId="4" fillId="0" borderId="15" xfId="1" applyNumberFormat="1" applyFont="1" applyFill="1" applyBorder="1" applyAlignment="1">
      <alignment horizontal="center" vertical="center"/>
    </xf>
    <xf numFmtId="166" fontId="4" fillId="6" borderId="16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4" fillId="7" borderId="19" xfId="0" applyNumberFormat="1" applyFont="1" applyFill="1" applyBorder="1" applyAlignment="1">
      <alignment vertical="center" wrapText="1"/>
    </xf>
    <xf numFmtId="164" fontId="4" fillId="0" borderId="20" xfId="1" applyNumberFormat="1" applyFont="1" applyFill="1" applyBorder="1" applyAlignment="1">
      <alignment horizontal="center" vertical="center"/>
    </xf>
    <xf numFmtId="164" fontId="4" fillId="7" borderId="20" xfId="0" applyNumberFormat="1" applyFont="1" applyFill="1" applyBorder="1" applyAlignment="1">
      <alignment horizontal="left" vertical="center" wrapText="1"/>
    </xf>
    <xf numFmtId="164" fontId="4" fillId="0" borderId="21" xfId="1" applyNumberFormat="1" applyFont="1" applyFill="1" applyBorder="1" applyAlignment="1">
      <alignment horizontal="center" vertical="center"/>
    </xf>
    <xf numFmtId="164" fontId="4" fillId="0" borderId="22" xfId="1" applyNumberFormat="1" applyFont="1" applyFill="1" applyBorder="1" applyAlignment="1">
      <alignment horizontal="center" vertical="center"/>
    </xf>
    <xf numFmtId="166" fontId="4" fillId="6" borderId="23" xfId="2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vertical="center" wrapText="1"/>
    </xf>
    <xf numFmtId="164" fontId="2" fillId="3" borderId="20" xfId="1" applyNumberFormat="1" applyFont="1" applyFill="1" applyBorder="1" applyAlignment="1">
      <alignment horizontal="center" vertical="center"/>
    </xf>
    <xf numFmtId="164" fontId="2" fillId="3" borderId="20" xfId="0" applyNumberFormat="1" applyFont="1" applyFill="1" applyBorder="1" applyAlignment="1">
      <alignment horizontal="left" vertical="center" wrapText="1"/>
    </xf>
    <xf numFmtId="164" fontId="2" fillId="3" borderId="21" xfId="1" applyNumberFormat="1" applyFont="1" applyFill="1" applyBorder="1" applyAlignment="1">
      <alignment horizontal="center" vertical="center"/>
    </xf>
    <xf numFmtId="164" fontId="2" fillId="3" borderId="22" xfId="1" applyNumberFormat="1" applyFont="1" applyFill="1" applyBorder="1" applyAlignment="1">
      <alignment horizontal="center" vertical="center"/>
    </xf>
    <xf numFmtId="164" fontId="4" fillId="3" borderId="20" xfId="1" applyNumberFormat="1" applyFont="1" applyFill="1" applyBorder="1" applyAlignment="1">
      <alignment horizontal="center" vertical="center"/>
    </xf>
    <xf numFmtId="166" fontId="4" fillId="3" borderId="23" xfId="2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horizontal="left" vertical="center" wrapText="1"/>
    </xf>
    <xf numFmtId="164" fontId="2" fillId="3" borderId="22" xfId="1" applyNumberFormat="1" applyFont="1" applyFill="1" applyBorder="1" applyAlignment="1">
      <alignment horizontal="center" vertical="center" wrapText="1"/>
    </xf>
    <xf numFmtId="164" fontId="4" fillId="3" borderId="20" xfId="1" applyNumberFormat="1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164" fontId="4" fillId="3" borderId="22" xfId="1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wrapText="1"/>
    </xf>
    <xf numFmtId="164" fontId="4" fillId="7" borderId="19" xfId="0" applyNumberFormat="1" applyFont="1" applyFill="1" applyBorder="1" applyAlignment="1">
      <alignment wrapText="1"/>
    </xf>
    <xf numFmtId="164" fontId="4" fillId="7" borderId="20" xfId="0" applyNumberFormat="1" applyFont="1" applyFill="1" applyBorder="1" applyAlignment="1">
      <alignment horizontal="center" wrapText="1"/>
    </xf>
    <xf numFmtId="164" fontId="4" fillId="0" borderId="22" xfId="1" applyNumberFormat="1" applyFont="1" applyFill="1" applyBorder="1" applyAlignment="1">
      <alignment horizontal="center"/>
    </xf>
    <xf numFmtId="164" fontId="4" fillId="0" borderId="20" xfId="1" applyNumberFormat="1" applyFont="1" applyFill="1" applyBorder="1" applyAlignment="1">
      <alignment horizontal="center"/>
    </xf>
    <xf numFmtId="166" fontId="4" fillId="6" borderId="23" xfId="2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 wrapText="1"/>
    </xf>
    <xf numFmtId="164" fontId="2" fillId="3" borderId="19" xfId="0" applyNumberFormat="1" applyFont="1" applyFill="1" applyBorder="1" applyAlignment="1">
      <alignment wrapText="1"/>
    </xf>
    <xf numFmtId="164" fontId="2" fillId="3" borderId="20" xfId="0" applyNumberFormat="1" applyFont="1" applyFill="1" applyBorder="1" applyAlignment="1">
      <alignment horizontal="center" wrapText="1"/>
    </xf>
    <xf numFmtId="164" fontId="4" fillId="3" borderId="22" xfId="1" applyNumberFormat="1" applyFont="1" applyFill="1" applyBorder="1" applyAlignment="1">
      <alignment horizontal="center"/>
    </xf>
    <xf numFmtId="164" fontId="4" fillId="3" borderId="20" xfId="1" applyNumberFormat="1" applyFont="1" applyFill="1" applyBorder="1" applyAlignment="1">
      <alignment horizontal="center"/>
    </xf>
    <xf numFmtId="166" fontId="4" fillId="3" borderId="23" xfId="2" applyNumberFormat="1" applyFont="1" applyFill="1" applyBorder="1" applyAlignment="1">
      <alignment horizontal="center"/>
    </xf>
    <xf numFmtId="164" fontId="4" fillId="7" borderId="20" xfId="0" applyNumberFormat="1" applyFont="1" applyFill="1" applyBorder="1" applyAlignment="1">
      <alignment horizontal="left" wrapText="1"/>
    </xf>
    <xf numFmtId="0" fontId="2" fillId="3" borderId="27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wrapText="1"/>
    </xf>
    <xf numFmtId="0" fontId="2" fillId="3" borderId="20" xfId="0" applyFont="1" applyFill="1" applyBorder="1" applyAlignment="1">
      <alignment horizontal="left" wrapText="1"/>
    </xf>
    <xf numFmtId="164" fontId="2" fillId="3" borderId="22" xfId="1" applyNumberFormat="1" applyFont="1" applyFill="1" applyBorder="1" applyAlignment="1">
      <alignment horizontal="center" wrapText="1"/>
    </xf>
    <xf numFmtId="164" fontId="4" fillId="3" borderId="20" xfId="1" applyNumberFormat="1" applyFont="1" applyFill="1" applyBorder="1" applyAlignment="1">
      <alignment horizontal="center" wrapText="1"/>
    </xf>
    <xf numFmtId="0" fontId="4" fillId="6" borderId="23" xfId="0" applyFont="1" applyFill="1" applyBorder="1" applyAlignment="1">
      <alignment horizontal="center" wrapText="1"/>
    </xf>
    <xf numFmtId="164" fontId="4" fillId="0" borderId="24" xfId="1" applyNumberFormat="1" applyFont="1" applyBorder="1" applyAlignment="1">
      <alignment horizontal="center"/>
    </xf>
    <xf numFmtId="0" fontId="4" fillId="0" borderId="0" xfId="0" applyFont="1"/>
    <xf numFmtId="164" fontId="2" fillId="3" borderId="27" xfId="1" applyNumberFormat="1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left" wrapText="1"/>
    </xf>
    <xf numFmtId="164" fontId="4" fillId="0" borderId="24" xfId="1" applyNumberFormat="1" applyFont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164" fontId="4" fillId="0" borderId="30" xfId="1" applyNumberFormat="1" applyFont="1" applyBorder="1" applyAlignment="1">
      <alignment horizontal="center"/>
    </xf>
    <xf numFmtId="164" fontId="4" fillId="7" borderId="31" xfId="0" applyNumberFormat="1" applyFont="1" applyFill="1" applyBorder="1" applyAlignment="1">
      <alignment wrapText="1"/>
    </xf>
    <xf numFmtId="164" fontId="4" fillId="0" borderId="32" xfId="1" applyNumberFormat="1" applyFont="1" applyFill="1" applyBorder="1" applyAlignment="1">
      <alignment horizontal="center" vertical="center"/>
    </xf>
    <xf numFmtId="164" fontId="4" fillId="7" borderId="32" xfId="0" applyNumberFormat="1" applyFont="1" applyFill="1" applyBorder="1" applyAlignment="1">
      <alignment horizontal="left" wrapText="1"/>
    </xf>
    <xf numFmtId="164" fontId="4" fillId="0" borderId="29" xfId="1" applyNumberFormat="1" applyFont="1" applyFill="1" applyBorder="1" applyAlignment="1">
      <alignment horizontal="center" vertical="center"/>
    </xf>
    <xf numFmtId="164" fontId="4" fillId="0" borderId="33" xfId="1" applyNumberFormat="1" applyFont="1" applyFill="1" applyBorder="1" applyAlignment="1">
      <alignment horizontal="center"/>
    </xf>
    <xf numFmtId="164" fontId="4" fillId="0" borderId="32" xfId="1" applyNumberFormat="1" applyFont="1" applyFill="1" applyBorder="1" applyAlignment="1">
      <alignment horizontal="center"/>
    </xf>
    <xf numFmtId="166" fontId="4" fillId="6" borderId="34" xfId="2" applyNumberFormat="1" applyFont="1" applyFill="1" applyBorder="1" applyAlignment="1">
      <alignment horizontal="center"/>
    </xf>
    <xf numFmtId="0" fontId="2" fillId="0" borderId="35" xfId="0" applyFont="1" applyBorder="1" applyAlignment="1">
      <alignment wrapText="1"/>
    </xf>
    <xf numFmtId="0" fontId="4" fillId="0" borderId="35" xfId="0" applyFont="1" applyFill="1" applyBorder="1" applyAlignment="1">
      <alignment horizontal="center" vertical="center" wrapText="1"/>
    </xf>
    <xf numFmtId="164" fontId="5" fillId="7" borderId="36" xfId="1" applyNumberFormat="1" applyFont="1" applyFill="1" applyBorder="1" applyAlignment="1">
      <alignment vertical="center" wrapText="1"/>
    </xf>
    <xf numFmtId="164" fontId="5" fillId="0" borderId="37" xfId="1" applyNumberFormat="1" applyFont="1" applyFill="1" applyBorder="1" applyAlignment="1">
      <alignment horizontal="center" vertical="center"/>
    </xf>
    <xf numFmtId="164" fontId="5" fillId="7" borderId="37" xfId="1" applyNumberFormat="1" applyFont="1" applyFill="1" applyBorder="1" applyAlignment="1">
      <alignment horizontal="center" vertical="center"/>
    </xf>
    <xf numFmtId="164" fontId="5" fillId="0" borderId="38" xfId="1" applyNumberFormat="1" applyFont="1" applyFill="1" applyBorder="1" applyAlignment="1">
      <alignment vertical="center"/>
    </xf>
    <xf numFmtId="164" fontId="5" fillId="7" borderId="36" xfId="1" applyNumberFormat="1" applyFont="1" applyFill="1" applyBorder="1" applyAlignment="1">
      <alignment horizontal="center" vertical="center"/>
    </xf>
    <xf numFmtId="164" fontId="5" fillId="0" borderId="37" xfId="1" applyNumberFormat="1" applyFont="1" applyFill="1" applyBorder="1" applyAlignment="1">
      <alignment vertical="center"/>
    </xf>
    <xf numFmtId="0" fontId="4" fillId="0" borderId="38" xfId="0" applyFont="1" applyFill="1" applyBorder="1"/>
    <xf numFmtId="0" fontId="4" fillId="0" borderId="35" xfId="0" applyFont="1" applyBorder="1"/>
    <xf numFmtId="0" fontId="4" fillId="0" borderId="38" xfId="0" applyFont="1" applyBorder="1"/>
    <xf numFmtId="0" fontId="4" fillId="0" borderId="37" xfId="0" applyFont="1" applyBorder="1"/>
    <xf numFmtId="0" fontId="4" fillId="0" borderId="0" xfId="0" applyFont="1" applyFill="1"/>
    <xf numFmtId="0" fontId="4" fillId="0" borderId="0" xfId="0" applyFont="1" applyAlignment="1">
      <alignment wrapText="1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38" xfId="0" applyFont="1" applyBorder="1" applyAlignment="1">
      <alignment horizontal="center" wrapText="1"/>
    </xf>
    <xf numFmtId="0" fontId="4" fillId="0" borderId="37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8" xfId="0" applyFont="1" applyBorder="1" applyAlignment="1">
      <alignment wrapText="1"/>
    </xf>
    <xf numFmtId="164" fontId="4" fillId="0" borderId="42" xfId="1" applyNumberFormat="1" applyFont="1" applyBorder="1" applyAlignment="1">
      <alignment horizontal="center" wrapText="1"/>
    </xf>
    <xf numFmtId="164" fontId="4" fillId="0" borderId="42" xfId="1" applyNumberFormat="1" applyFont="1" applyBorder="1" applyAlignment="1"/>
    <xf numFmtId="164" fontId="4" fillId="0" borderId="0" xfId="0" applyNumberFormat="1" applyFont="1" applyAlignment="1">
      <alignment horizontal="center"/>
    </xf>
    <xf numFmtId="164" fontId="4" fillId="0" borderId="27" xfId="1" applyNumberFormat="1" applyFont="1" applyBorder="1" applyAlignment="1">
      <alignment horizontal="center" wrapText="1"/>
    </xf>
    <xf numFmtId="164" fontId="4" fillId="0" borderId="27" xfId="1" applyNumberFormat="1" applyFont="1" applyBorder="1" applyAlignment="1"/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4" fillId="0" borderId="36" xfId="1" applyNumberFormat="1" applyFont="1" applyBorder="1" applyAlignment="1">
      <alignment horizontal="center" wrapText="1"/>
    </xf>
    <xf numFmtId="164" fontId="4" fillId="0" borderId="36" xfId="1" applyNumberFormat="1" applyFont="1" applyBorder="1" applyAlignment="1"/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164" fontId="3" fillId="4" borderId="3" xfId="1" applyNumberFormat="1" applyFont="1" applyFill="1" applyBorder="1" applyAlignment="1">
      <alignment horizontal="center" wrapText="1"/>
    </xf>
    <xf numFmtId="164" fontId="3" fillId="4" borderId="2" xfId="1" applyNumberFormat="1" applyFont="1" applyFill="1" applyBorder="1" applyAlignment="1">
      <alignment horizontal="center" wrapText="1"/>
    </xf>
    <xf numFmtId="164" fontId="3" fillId="5" borderId="3" xfId="1" applyNumberFormat="1" applyFont="1" applyFill="1" applyBorder="1" applyAlignment="1">
      <alignment horizontal="center" wrapText="1"/>
    </xf>
    <xf numFmtId="164" fontId="3" fillId="5" borderId="2" xfId="1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4.jpeg"/><Relationship Id="rId5" Type="http://schemas.openxmlformats.org/officeDocument/2006/relationships/hyperlink" Target="http://www.asi.is/default.asp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377078</xdr:rowOff>
    </xdr:to>
    <xdr:pic>
      <xdr:nvPicPr>
        <xdr:cNvPr id="1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720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377078</xdr:rowOff>
    </xdr:to>
    <xdr:pic>
      <xdr:nvPicPr>
        <xdr:cNvPr id="1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71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377078</xdr:rowOff>
    </xdr:to>
    <xdr:pic>
      <xdr:nvPicPr>
        <xdr:cNvPr id="1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691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377078</xdr:rowOff>
    </xdr:to>
    <xdr:pic>
      <xdr:nvPicPr>
        <xdr:cNvPr id="1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682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10</xdr:row>
      <xdr:rowOff>19050</xdr:rowOff>
    </xdr:from>
    <xdr:to>
      <xdr:col>0</xdr:col>
      <xdr:colOff>2247900</xdr:colOff>
      <xdr:row>11</xdr:row>
      <xdr:rowOff>9525</xdr:rowOff>
    </xdr:to>
    <xdr:pic>
      <xdr:nvPicPr>
        <xdr:cNvPr id="1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47339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2705100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16" name="Picture 55" descr="Ariel bi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0" y="117919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25</xdr:row>
      <xdr:rowOff>0</xdr:rowOff>
    </xdr:from>
    <xdr:to>
      <xdr:col>1</xdr:col>
      <xdr:colOff>76200</xdr:colOff>
      <xdr:row>25</xdr:row>
      <xdr:rowOff>0</xdr:rowOff>
    </xdr:to>
    <xdr:pic>
      <xdr:nvPicPr>
        <xdr:cNvPr id="17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997267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25</xdr:row>
      <xdr:rowOff>0</xdr:rowOff>
    </xdr:from>
    <xdr:to>
      <xdr:col>1</xdr:col>
      <xdr:colOff>76200</xdr:colOff>
      <xdr:row>25</xdr:row>
      <xdr:rowOff>0</xdr:rowOff>
    </xdr:to>
    <xdr:pic>
      <xdr:nvPicPr>
        <xdr:cNvPr id="18" name="Picture 116" descr="http://tbn1.google.com/images?q=tbn:xiBN25UyuPunMM:http://barnaland.is/babybox/img/gerber_logo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66900" y="997267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895350</xdr:colOff>
      <xdr:row>0</xdr:row>
      <xdr:rowOff>19050</xdr:rowOff>
    </xdr:from>
    <xdr:to>
      <xdr:col>0</xdr:col>
      <xdr:colOff>1838325</xdr:colOff>
      <xdr:row>0</xdr:row>
      <xdr:rowOff>781050</xdr:rowOff>
    </xdr:to>
    <xdr:pic>
      <xdr:nvPicPr>
        <xdr:cNvPr id="19" name="Picture 1" descr="asi_r1_c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95350" y="19050"/>
          <a:ext cx="942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I/Hagdeild/Ver&#240;lagseftirliti&#240;/Ver&#240;lagseftirliti&#240;%20-%20g&#246;gn/Matur/Kannanir/2010/K&#246;nnun%20xx.09.10/1.09.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örukarfa  (2)"/>
      <sheetName val="Verslanir og verðt.f"/>
      <sheetName val="Verðtökulisti"/>
      <sheetName val="Samantekt allra verslana"/>
      <sheetName val="Vörur fyrir vörukörfu.. tek út "/>
      <sheetName val="Vörukarfa "/>
      <sheetName val="mynd 1"/>
      <sheetName val="Mynd 2 - VT"/>
      <sheetName val="Sheet1"/>
    </sheetNames>
    <sheetDataSet>
      <sheetData sheetId="0"/>
      <sheetData sheetId="1"/>
      <sheetData sheetId="2"/>
      <sheetData sheetId="3"/>
      <sheetData sheetId="4">
        <row r="3">
          <cell r="A3" t="str">
            <v>Smjör 500 g</v>
          </cell>
          <cell r="B3">
            <v>269</v>
          </cell>
          <cell r="C3">
            <v>265</v>
          </cell>
          <cell r="D3">
            <v>269</v>
          </cell>
          <cell r="E3">
            <v>275</v>
          </cell>
        </row>
        <row r="4">
          <cell r="A4" t="str">
            <v>OS Skólaostur 26% Kílóverð</v>
          </cell>
          <cell r="B4">
            <v>1231</v>
          </cell>
          <cell r="C4">
            <v>1232</v>
          </cell>
          <cell r="D4">
            <v>1296</v>
          </cell>
          <cell r="E4">
            <v>1296</v>
          </cell>
        </row>
        <row r="5">
          <cell r="A5" t="str">
            <v>MS Mozzarella rifinn - 200g</v>
          </cell>
          <cell r="B5">
            <v>258</v>
          </cell>
          <cell r="C5">
            <v>259</v>
          </cell>
          <cell r="D5">
            <v>261</v>
          </cell>
          <cell r="E5">
            <v>267</v>
          </cell>
        </row>
        <row r="6">
          <cell r="A6" t="str">
            <v>Camelmbert 150 g</v>
          </cell>
          <cell r="B6">
            <v>325</v>
          </cell>
          <cell r="C6">
            <v>326</v>
          </cell>
          <cell r="D6">
            <v>329</v>
          </cell>
          <cell r="E6">
            <v>345</v>
          </cell>
        </row>
        <row r="7">
          <cell r="A7" t="str">
            <v>Kotasæla 200 g - lítil dós</v>
          </cell>
          <cell r="B7">
            <v>145</v>
          </cell>
          <cell r="C7">
            <v>146</v>
          </cell>
          <cell r="D7">
            <v>149</v>
          </cell>
          <cell r="E7">
            <v>157</v>
          </cell>
        </row>
        <row r="8">
          <cell r="A8" t="str">
            <v xml:space="preserve">Léttmjólk 1 l </v>
          </cell>
          <cell r="B8">
            <v>98</v>
          </cell>
          <cell r="C8">
            <v>99</v>
          </cell>
          <cell r="D8">
            <v>99</v>
          </cell>
          <cell r="E8">
            <v>102</v>
          </cell>
        </row>
        <row r="9">
          <cell r="A9" t="str">
            <v>MS Sýrður rjómi 10% - 1/4 lítri</v>
          </cell>
          <cell r="B9">
            <v>161</v>
          </cell>
          <cell r="C9">
            <v>162</v>
          </cell>
          <cell r="D9">
            <v>165</v>
          </cell>
          <cell r="E9">
            <v>162</v>
          </cell>
        </row>
        <row r="10">
          <cell r="A10" t="str">
            <v xml:space="preserve">Skyr.is Bláberja 500 g - Stór dós </v>
          </cell>
          <cell r="B10">
            <v>251</v>
          </cell>
          <cell r="C10">
            <v>253</v>
          </cell>
          <cell r="D10">
            <v>254</v>
          </cell>
          <cell r="E10">
            <v>257</v>
          </cell>
        </row>
        <row r="11">
          <cell r="A11" t="str">
            <v xml:space="preserve">KEA skyr hreint 500 g - Stór dós </v>
          </cell>
          <cell r="B11">
            <v>141</v>
          </cell>
          <cell r="C11">
            <v>142</v>
          </cell>
          <cell r="D11">
            <v>144</v>
          </cell>
          <cell r="E11">
            <v>147</v>
          </cell>
        </row>
        <row r="12">
          <cell r="A12" t="str">
            <v>Brauðmeti, kex og morgunkorn</v>
          </cell>
          <cell r="B12" t="str">
            <v>Verð</v>
          </cell>
          <cell r="C12" t="str">
            <v>Verð</v>
          </cell>
          <cell r="D12" t="str">
            <v>Verð</v>
          </cell>
          <cell r="E12" t="str">
            <v>Verð</v>
          </cell>
        </row>
        <row r="13">
          <cell r="A13" t="str">
            <v>Heilhveitibrauð, samlokubrauð sneitt -  Ódýrasta kílóverð</v>
          </cell>
          <cell r="B13">
            <v>198</v>
          </cell>
          <cell r="C13">
            <v>338</v>
          </cell>
          <cell r="D13">
            <v>279</v>
          </cell>
          <cell r="E13">
            <v>257</v>
          </cell>
        </row>
        <row r="14">
          <cell r="A14" t="str">
            <v>Haust Hafrakex - Ódýrasta kílóverð</v>
          </cell>
          <cell r="B14">
            <v>1020</v>
          </cell>
          <cell r="C14">
            <v>1418</v>
          </cell>
          <cell r="D14">
            <v>1324</v>
          </cell>
          <cell r="E14">
            <v>1240</v>
          </cell>
        </row>
        <row r="15">
          <cell r="A15" t="str">
            <v>Haframjöl -  Ódýrasta kílóverð</v>
          </cell>
          <cell r="B15">
            <v>388</v>
          </cell>
          <cell r="C15">
            <v>169</v>
          </cell>
          <cell r="D15">
            <v>239</v>
          </cell>
          <cell r="E15">
            <v>396</v>
          </cell>
        </row>
        <row r="16">
          <cell r="A16" t="str">
            <v>Cocoa puffs - Ódýrasta kílóverð</v>
          </cell>
          <cell r="B16">
            <v>992</v>
          </cell>
          <cell r="C16">
            <v>994</v>
          </cell>
          <cell r="D16">
            <v>1052</v>
          </cell>
          <cell r="E16">
            <v>1224</v>
          </cell>
        </row>
        <row r="17">
          <cell r="A17" t="str">
            <v>Kjötvörur og álegg</v>
          </cell>
          <cell r="B17" t="str">
            <v>Verð</v>
          </cell>
          <cell r="C17" t="str">
            <v>Verð</v>
          </cell>
          <cell r="D17" t="str">
            <v>Verð</v>
          </cell>
          <cell r="E17" t="str">
            <v>Verð</v>
          </cell>
        </row>
        <row r="18">
          <cell r="A18" t="str">
            <v>Ali skinka - pakki  kílóverð</v>
          </cell>
          <cell r="B18">
            <v>2248</v>
          </cell>
          <cell r="C18">
            <v>2498</v>
          </cell>
          <cell r="D18">
            <v>2498</v>
          </cell>
          <cell r="E18">
            <v>2498</v>
          </cell>
        </row>
        <row r="19">
          <cell r="A19" t="str">
            <v>Rúllupylsa álegg - Ódýrast kílóverð</v>
          </cell>
          <cell r="B19">
            <v>1910</v>
          </cell>
          <cell r="C19">
            <v>2620</v>
          </cell>
          <cell r="D19">
            <v>2378</v>
          </cell>
          <cell r="E19">
            <v>2620</v>
          </cell>
        </row>
        <row r="20">
          <cell r="A20" t="str">
            <v>Frosnar vörur</v>
          </cell>
          <cell r="B20" t="str">
            <v>Verð</v>
          </cell>
          <cell r="C20" t="str">
            <v>Verð</v>
          </cell>
          <cell r="D20" t="str">
            <v>Verð</v>
          </cell>
          <cell r="E20" t="str">
            <v>Verð</v>
          </cell>
        </row>
        <row r="21">
          <cell r="A21" t="str">
            <v>Lambalæri frosið - Ódýrasta kílóverð</v>
          </cell>
          <cell r="B21">
            <v>998</v>
          </cell>
          <cell r="C21">
            <v>998</v>
          </cell>
          <cell r="D21">
            <v>1198</v>
          </cell>
          <cell r="E21">
            <v>1498</v>
          </cell>
        </row>
        <row r="22">
          <cell r="A22" t="str">
            <v>Kjúklingur heill frosinn - Ódýrasta kílóverð</v>
          </cell>
          <cell r="B22">
            <v>595</v>
          </cell>
          <cell r="C22">
            <v>598</v>
          </cell>
          <cell r="D22">
            <v>529</v>
          </cell>
          <cell r="E22">
            <v>699</v>
          </cell>
        </row>
        <row r="23">
          <cell r="A23" t="str">
            <v>Ýsuflök / roð og beinlaus - Ódýrasta kílóverð</v>
          </cell>
          <cell r="B23">
            <v>898</v>
          </cell>
          <cell r="C23">
            <v>1098</v>
          </cell>
          <cell r="D23">
            <v>920</v>
          </cell>
          <cell r="E23">
            <v>945</v>
          </cell>
        </row>
        <row r="24">
          <cell r="A24" t="str">
            <v>Dósamatur og þurrvörur</v>
          </cell>
          <cell r="B24" t="str">
            <v>Verð</v>
          </cell>
          <cell r="C24" t="str">
            <v>Verð</v>
          </cell>
          <cell r="D24" t="str">
            <v>Verð</v>
          </cell>
          <cell r="E24" t="str">
            <v>Verð</v>
          </cell>
        </row>
        <row r="25">
          <cell r="A25" t="str">
            <v>Basmalti grjón - Ódýrasta kílóverð</v>
          </cell>
          <cell r="B25">
            <v>518</v>
          </cell>
          <cell r="C25">
            <v>672</v>
          </cell>
          <cell r="D25">
            <v>749</v>
          </cell>
          <cell r="E25">
            <v>411</v>
          </cell>
        </row>
        <row r="26">
          <cell r="A26" t="str">
            <v xml:space="preserve">Hveiti - Ódýrasta kílóverð </v>
          </cell>
          <cell r="B26">
            <v>89</v>
          </cell>
          <cell r="C26">
            <v>115</v>
          </cell>
          <cell r="D26">
            <v>96</v>
          </cell>
          <cell r="E26">
            <v>125</v>
          </cell>
        </row>
        <row r="27">
          <cell r="A27" t="str">
            <v>Sykur -  Ódýrasta kílóverð</v>
          </cell>
          <cell r="B27">
            <v>195</v>
          </cell>
          <cell r="C27">
            <v>196</v>
          </cell>
          <cell r="D27">
            <v>240</v>
          </cell>
          <cell r="E27">
            <v>198</v>
          </cell>
        </row>
        <row r="28">
          <cell r="A28" t="str">
            <v>Þurrger bréf 11,2gr - Ódýrast</v>
          </cell>
          <cell r="B28">
            <v>37</v>
          </cell>
          <cell r="C28">
            <v>39</v>
          </cell>
          <cell r="D28">
            <v>42</v>
          </cell>
          <cell r="E28">
            <v>49</v>
          </cell>
        </row>
        <row r="29">
          <cell r="A29" t="str">
            <v>E.Finnsson pítusósa lítraverð</v>
          </cell>
          <cell r="B29">
            <v>710</v>
          </cell>
          <cell r="C29">
            <v>784</v>
          </cell>
          <cell r="D29">
            <v>760</v>
          </cell>
          <cell r="E29">
            <v>926</v>
          </cell>
        </row>
        <row r="30">
          <cell r="A30" t="str">
            <v xml:space="preserve">Jarðaberjasulta - ódýrast </v>
          </cell>
          <cell r="B30">
            <v>544</v>
          </cell>
          <cell r="C30">
            <v>1238</v>
          </cell>
          <cell r="D30">
            <v>748</v>
          </cell>
          <cell r="E30">
            <v>1088</v>
          </cell>
        </row>
        <row r="31">
          <cell r="A31" t="str">
            <v>Kaffi, te og kakómalt</v>
          </cell>
          <cell r="B31" t="str">
            <v>Verð</v>
          </cell>
          <cell r="C31" t="str">
            <v>Verð</v>
          </cell>
          <cell r="D31" t="str">
            <v>Verð</v>
          </cell>
          <cell r="E31" t="str">
            <v>Verð</v>
          </cell>
        </row>
        <row r="32">
          <cell r="A32" t="str">
            <v>Merrild mellemristet 103 kaffi 0,500 kg</v>
          </cell>
          <cell r="B32">
            <v>569</v>
          </cell>
          <cell r="C32">
            <v>570</v>
          </cell>
          <cell r="D32">
            <v>589</v>
          </cell>
          <cell r="E32">
            <v>598</v>
          </cell>
        </row>
        <row r="33">
          <cell r="A33" t="str">
            <v>Nesquick kakómalt - ódýrasta kílóverð</v>
          </cell>
          <cell r="B33">
            <v>759</v>
          </cell>
          <cell r="C33">
            <v>778</v>
          </cell>
          <cell r="D33">
            <v>878</v>
          </cell>
          <cell r="E33">
            <v>1396</v>
          </cell>
        </row>
        <row r="34">
          <cell r="B34" t="str">
            <v>Verð</v>
          </cell>
          <cell r="C34" t="str">
            <v>Verð</v>
          </cell>
          <cell r="D34" t="str">
            <v>Verð</v>
          </cell>
          <cell r="E34" t="str">
            <v>Verð</v>
          </cell>
        </row>
        <row r="35">
          <cell r="A35" t="str">
            <v>Epli jónagold, per kg - Ódýrasta kílóverð</v>
          </cell>
          <cell r="B35">
            <v>111</v>
          </cell>
          <cell r="C35">
            <v>112</v>
          </cell>
          <cell r="D35">
            <v>121</v>
          </cell>
          <cell r="E35">
            <v>219</v>
          </cell>
        </row>
        <row r="36">
          <cell r="A36" t="str">
            <v>Bananar, per kg - Ódýrasta kílóverð</v>
          </cell>
          <cell r="B36">
            <v>258</v>
          </cell>
          <cell r="C36">
            <v>195</v>
          </cell>
          <cell r="D36">
            <v>259</v>
          </cell>
          <cell r="E36">
            <v>285</v>
          </cell>
        </row>
        <row r="37">
          <cell r="A37" t="str">
            <v>Gullauga Kartöflur, per kg - Ódýrasta kílóverð</v>
          </cell>
          <cell r="B37">
            <v>145</v>
          </cell>
          <cell r="C37">
            <v>175</v>
          </cell>
          <cell r="D37">
            <v>149</v>
          </cell>
          <cell r="E37">
            <v>175</v>
          </cell>
        </row>
        <row r="38">
          <cell r="A38" t="str">
            <v>Tómatar íslenskir - Ódýrasta kílóverð</v>
          </cell>
          <cell r="B38">
            <v>259</v>
          </cell>
          <cell r="C38">
            <v>380</v>
          </cell>
          <cell r="D38">
            <v>398</v>
          </cell>
          <cell r="E38">
            <v>499</v>
          </cell>
        </row>
        <row r="39">
          <cell r="A39" t="str">
            <v>Gulrætur nýjar íslenskar , per kg - Ódýrasta kílóverð</v>
          </cell>
          <cell r="B39">
            <v>318</v>
          </cell>
          <cell r="C39">
            <v>279</v>
          </cell>
          <cell r="D39">
            <v>489</v>
          </cell>
          <cell r="E39">
            <v>719</v>
          </cell>
        </row>
        <row r="40">
          <cell r="A40" t="str">
            <v>Chilli rauður - Ódýrasta kílóverð</v>
          </cell>
          <cell r="B40">
            <v>1290</v>
          </cell>
          <cell r="C40">
            <v>1799</v>
          </cell>
          <cell r="D40">
            <v>3225</v>
          </cell>
          <cell r="E40">
            <v>3375</v>
          </cell>
        </row>
        <row r="41">
          <cell r="A41" t="str">
            <v>Avocado - Ódýrasta kílóverð</v>
          </cell>
          <cell r="B41">
            <v>457</v>
          </cell>
          <cell r="C41">
            <v>458</v>
          </cell>
          <cell r="D41">
            <v>459</v>
          </cell>
          <cell r="E41">
            <v>459</v>
          </cell>
        </row>
        <row r="42">
          <cell r="A42" t="str">
            <v>Spínat per kg - Ódýrasta kílóverð</v>
          </cell>
          <cell r="B42">
            <v>2295</v>
          </cell>
          <cell r="C42">
            <v>1630</v>
          </cell>
          <cell r="D42">
            <v>1550</v>
          </cell>
          <cell r="E42">
            <v>1550</v>
          </cell>
        </row>
        <row r="43">
          <cell r="A43" t="str">
            <v xml:space="preserve">Sætar kartöflur, Ódýrasta kílóverð </v>
          </cell>
          <cell r="B43">
            <v>385</v>
          </cell>
          <cell r="C43">
            <v>386</v>
          </cell>
          <cell r="D43">
            <v>387</v>
          </cell>
          <cell r="E43">
            <v>405</v>
          </cell>
        </row>
        <row r="44">
          <cell r="A44" t="str">
            <v>Drykkjarvörur</v>
          </cell>
          <cell r="B44" t="str">
            <v>Verð</v>
          </cell>
          <cell r="C44" t="str">
            <v>Verð</v>
          </cell>
          <cell r="D44" t="str">
            <v>Verð</v>
          </cell>
          <cell r="E44" t="str">
            <v>Verð</v>
          </cell>
        </row>
        <row r="45">
          <cell r="A45" t="str">
            <v>Svali appelsínu  3 x 250 ml - ATH 3 fernur saman</v>
          </cell>
          <cell r="B45">
            <v>104</v>
          </cell>
          <cell r="C45">
            <v>105</v>
          </cell>
          <cell r="D45">
            <v>119</v>
          </cell>
          <cell r="E45">
            <v>139</v>
          </cell>
        </row>
        <row r="46">
          <cell r="A46" t="str">
            <v>Coca cola 2 l</v>
          </cell>
          <cell r="B46">
            <v>258</v>
          </cell>
          <cell r="C46">
            <v>259</v>
          </cell>
          <cell r="D46">
            <v>265</v>
          </cell>
          <cell r="E46">
            <v>253</v>
          </cell>
        </row>
        <row r="47">
          <cell r="A47" t="str">
            <v>Schweppes tonic 2 l</v>
          </cell>
          <cell r="B47">
            <v>258</v>
          </cell>
          <cell r="C47">
            <v>259</v>
          </cell>
          <cell r="D47">
            <v>265</v>
          </cell>
          <cell r="E47">
            <v>285</v>
          </cell>
        </row>
        <row r="48">
          <cell r="A48" t="str">
            <v xml:space="preserve">Sætindi og snakk </v>
          </cell>
          <cell r="B48" t="str">
            <v>Verð</v>
          </cell>
          <cell r="C48" t="str">
            <v>Verð</v>
          </cell>
          <cell r="D48" t="str">
            <v>Verð</v>
          </cell>
          <cell r="E48" t="str">
            <v>Verð</v>
          </cell>
        </row>
        <row r="49">
          <cell r="A49" t="str">
            <v>Örbylgjupoppkorn - Ódýrasta kílóverð</v>
          </cell>
          <cell r="B49">
            <v>398</v>
          </cell>
          <cell r="C49">
            <v>530</v>
          </cell>
          <cell r="D49">
            <v>530</v>
          </cell>
          <cell r="E49">
            <v>500</v>
          </cell>
        </row>
        <row r="50">
          <cell r="A50" t="str">
            <v>Osta Stjörnupopp 100gr</v>
          </cell>
          <cell r="B50">
            <v>129</v>
          </cell>
          <cell r="C50">
            <v>130</v>
          </cell>
          <cell r="D50">
            <v>133</v>
          </cell>
          <cell r="E50">
            <v>135</v>
          </cell>
        </row>
        <row r="51">
          <cell r="A51" t="str">
            <v>Hreinlætisvörur</v>
          </cell>
          <cell r="B51" t="str">
            <v>Verð</v>
          </cell>
          <cell r="C51" t="str">
            <v>Verð</v>
          </cell>
          <cell r="D51" t="str">
            <v>Verð</v>
          </cell>
          <cell r="E51" t="str">
            <v>Verð</v>
          </cell>
        </row>
        <row r="52">
          <cell r="A52" t="str">
            <v>Rúðuúði - Ódýrast lítraverð</v>
          </cell>
          <cell r="B52">
            <v>498</v>
          </cell>
          <cell r="C52">
            <v>498</v>
          </cell>
          <cell r="D52">
            <v>452</v>
          </cell>
          <cell r="E52">
            <v>439</v>
          </cell>
        </row>
        <row r="53">
          <cell r="A53" t="str">
            <v>Colgate Tannkrem - Ódýrasta lítraverð</v>
          </cell>
          <cell r="B53">
            <v>2580</v>
          </cell>
          <cell r="C53">
            <v>4290</v>
          </cell>
          <cell r="D53">
            <v>4980</v>
          </cell>
          <cell r="E53">
            <v>3660</v>
          </cell>
        </row>
        <row r="54">
          <cell r="A54" t="str">
            <v xml:space="preserve">Töflur fyrir uppþvottavélar - Ódýrasta stykkjaverð </v>
          </cell>
          <cell r="B54">
            <v>11</v>
          </cell>
          <cell r="C54">
            <v>14</v>
          </cell>
          <cell r="D54">
            <v>12</v>
          </cell>
          <cell r="E54">
            <v>19.600000000000001</v>
          </cell>
        </row>
      </sheetData>
      <sheetData sheetId="5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workbookViewId="0">
      <selection activeCell="A64" sqref="A64"/>
    </sheetView>
  </sheetViews>
  <sheetFormatPr defaultColWidth="23.85546875" defaultRowHeight="15" outlineLevelCol="1"/>
  <cols>
    <col min="1" max="1" width="34.28515625" style="101" customWidth="1"/>
    <col min="2" max="2" width="11" style="103" customWidth="1"/>
    <col min="3" max="3" width="11.42578125" style="102" customWidth="1"/>
    <col min="4" max="4" width="10.85546875" style="103" customWidth="1" outlineLevel="1"/>
    <col min="5" max="5" width="11.85546875" style="103" customWidth="1"/>
    <col min="6" max="6" width="12.28515625" style="112" customWidth="1" outlineLevel="1"/>
    <col min="7" max="7" width="11.7109375" style="113" customWidth="1"/>
    <col min="8" max="8" width="12" style="113" customWidth="1" outlineLevel="1"/>
    <col min="9" max="9" width="11.7109375" style="112" customWidth="1"/>
    <col min="10" max="10" width="11" style="75" bestFit="1" customWidth="1" outlineLevel="1"/>
    <col min="11" max="11" width="11" style="75" customWidth="1"/>
    <col min="12" max="12" width="10.85546875" style="75" customWidth="1"/>
    <col min="13" max="13" width="11" style="75" customWidth="1"/>
    <col min="14" max="14" width="8.7109375" style="75" bestFit="1" customWidth="1"/>
    <col min="16" max="256" width="23.85546875" style="75"/>
    <col min="257" max="257" width="40.7109375" style="75" customWidth="1"/>
    <col min="258" max="258" width="16.7109375" style="75" bestFit="1" customWidth="1"/>
    <col min="259" max="260" width="13.140625" style="75" bestFit="1" customWidth="1"/>
    <col min="261" max="261" width="14.140625" style="75" bestFit="1" customWidth="1"/>
    <col min="262" max="262" width="13.140625" style="75" bestFit="1" customWidth="1"/>
    <col min="263" max="263" width="14.140625" style="75" bestFit="1" customWidth="1"/>
    <col min="264" max="264" width="13.140625" style="75" bestFit="1" customWidth="1"/>
    <col min="265" max="265" width="10.7109375" style="75" bestFit="1" customWidth="1"/>
    <col min="266" max="266" width="10.5703125" style="75" customWidth="1"/>
    <col min="267" max="269" width="10.42578125" style="75" bestFit="1" customWidth="1"/>
    <col min="270" max="270" width="8" style="75" bestFit="1" customWidth="1"/>
    <col min="271" max="512" width="23.85546875" style="75"/>
    <col min="513" max="513" width="40.7109375" style="75" customWidth="1"/>
    <col min="514" max="514" width="16.7109375" style="75" bestFit="1" customWidth="1"/>
    <col min="515" max="516" width="13.140625" style="75" bestFit="1" customWidth="1"/>
    <col min="517" max="517" width="14.140625" style="75" bestFit="1" customWidth="1"/>
    <col min="518" max="518" width="13.140625" style="75" bestFit="1" customWidth="1"/>
    <col min="519" max="519" width="14.140625" style="75" bestFit="1" customWidth="1"/>
    <col min="520" max="520" width="13.140625" style="75" bestFit="1" customWidth="1"/>
    <col min="521" max="521" width="10.7109375" style="75" bestFit="1" customWidth="1"/>
    <col min="522" max="522" width="10.5703125" style="75" customWidth="1"/>
    <col min="523" max="525" width="10.42578125" style="75" bestFit="1" customWidth="1"/>
    <col min="526" max="526" width="8" style="75" bestFit="1" customWidth="1"/>
    <col min="527" max="768" width="23.85546875" style="75"/>
    <col min="769" max="769" width="40.7109375" style="75" customWidth="1"/>
    <col min="770" max="770" width="16.7109375" style="75" bestFit="1" customWidth="1"/>
    <col min="771" max="772" width="13.140625" style="75" bestFit="1" customWidth="1"/>
    <col min="773" max="773" width="14.140625" style="75" bestFit="1" customWidth="1"/>
    <col min="774" max="774" width="13.140625" style="75" bestFit="1" customWidth="1"/>
    <col min="775" max="775" width="14.140625" style="75" bestFit="1" customWidth="1"/>
    <col min="776" max="776" width="13.140625" style="75" bestFit="1" customWidth="1"/>
    <col min="777" max="777" width="10.7109375" style="75" bestFit="1" customWidth="1"/>
    <col min="778" max="778" width="10.5703125" style="75" customWidth="1"/>
    <col min="779" max="781" width="10.42578125" style="75" bestFit="1" customWidth="1"/>
    <col min="782" max="782" width="8" style="75" bestFit="1" customWidth="1"/>
    <col min="783" max="1024" width="23.85546875" style="75"/>
    <col min="1025" max="1025" width="40.7109375" style="75" customWidth="1"/>
    <col min="1026" max="1026" width="16.7109375" style="75" bestFit="1" customWidth="1"/>
    <col min="1027" max="1028" width="13.140625" style="75" bestFit="1" customWidth="1"/>
    <col min="1029" max="1029" width="14.140625" style="75" bestFit="1" customWidth="1"/>
    <col min="1030" max="1030" width="13.140625" style="75" bestFit="1" customWidth="1"/>
    <col min="1031" max="1031" width="14.140625" style="75" bestFit="1" customWidth="1"/>
    <col min="1032" max="1032" width="13.140625" style="75" bestFit="1" customWidth="1"/>
    <col min="1033" max="1033" width="10.7109375" style="75" bestFit="1" customWidth="1"/>
    <col min="1034" max="1034" width="10.5703125" style="75" customWidth="1"/>
    <col min="1035" max="1037" width="10.42578125" style="75" bestFit="1" customWidth="1"/>
    <col min="1038" max="1038" width="8" style="75" bestFit="1" customWidth="1"/>
    <col min="1039" max="1280" width="23.85546875" style="75"/>
    <col min="1281" max="1281" width="40.7109375" style="75" customWidth="1"/>
    <col min="1282" max="1282" width="16.7109375" style="75" bestFit="1" customWidth="1"/>
    <col min="1283" max="1284" width="13.140625" style="75" bestFit="1" customWidth="1"/>
    <col min="1285" max="1285" width="14.140625" style="75" bestFit="1" customWidth="1"/>
    <col min="1286" max="1286" width="13.140625" style="75" bestFit="1" customWidth="1"/>
    <col min="1287" max="1287" width="14.140625" style="75" bestFit="1" customWidth="1"/>
    <col min="1288" max="1288" width="13.140625" style="75" bestFit="1" customWidth="1"/>
    <col min="1289" max="1289" width="10.7109375" style="75" bestFit="1" customWidth="1"/>
    <col min="1290" max="1290" width="10.5703125" style="75" customWidth="1"/>
    <col min="1291" max="1293" width="10.42578125" style="75" bestFit="1" customWidth="1"/>
    <col min="1294" max="1294" width="8" style="75" bestFit="1" customWidth="1"/>
    <col min="1295" max="1536" width="23.85546875" style="75"/>
    <col min="1537" max="1537" width="40.7109375" style="75" customWidth="1"/>
    <col min="1538" max="1538" width="16.7109375" style="75" bestFit="1" customWidth="1"/>
    <col min="1539" max="1540" width="13.140625" style="75" bestFit="1" customWidth="1"/>
    <col min="1541" max="1541" width="14.140625" style="75" bestFit="1" customWidth="1"/>
    <col min="1542" max="1542" width="13.140625" style="75" bestFit="1" customWidth="1"/>
    <col min="1543" max="1543" width="14.140625" style="75" bestFit="1" customWidth="1"/>
    <col min="1544" max="1544" width="13.140625" style="75" bestFit="1" customWidth="1"/>
    <col min="1545" max="1545" width="10.7109375" style="75" bestFit="1" customWidth="1"/>
    <col min="1546" max="1546" width="10.5703125" style="75" customWidth="1"/>
    <col min="1547" max="1549" width="10.42578125" style="75" bestFit="1" customWidth="1"/>
    <col min="1550" max="1550" width="8" style="75" bestFit="1" customWidth="1"/>
    <col min="1551" max="1792" width="23.85546875" style="75"/>
    <col min="1793" max="1793" width="40.7109375" style="75" customWidth="1"/>
    <col min="1794" max="1794" width="16.7109375" style="75" bestFit="1" customWidth="1"/>
    <col min="1795" max="1796" width="13.140625" style="75" bestFit="1" customWidth="1"/>
    <col min="1797" max="1797" width="14.140625" style="75" bestFit="1" customWidth="1"/>
    <col min="1798" max="1798" width="13.140625" style="75" bestFit="1" customWidth="1"/>
    <col min="1799" max="1799" width="14.140625" style="75" bestFit="1" customWidth="1"/>
    <col min="1800" max="1800" width="13.140625" style="75" bestFit="1" customWidth="1"/>
    <col min="1801" max="1801" width="10.7109375" style="75" bestFit="1" customWidth="1"/>
    <col min="1802" max="1802" width="10.5703125" style="75" customWidth="1"/>
    <col min="1803" max="1805" width="10.42578125" style="75" bestFit="1" customWidth="1"/>
    <col min="1806" max="1806" width="8" style="75" bestFit="1" customWidth="1"/>
    <col min="1807" max="2048" width="23.85546875" style="75"/>
    <col min="2049" max="2049" width="40.7109375" style="75" customWidth="1"/>
    <col min="2050" max="2050" width="16.7109375" style="75" bestFit="1" customWidth="1"/>
    <col min="2051" max="2052" width="13.140625" style="75" bestFit="1" customWidth="1"/>
    <col min="2053" max="2053" width="14.140625" style="75" bestFit="1" customWidth="1"/>
    <col min="2054" max="2054" width="13.140625" style="75" bestFit="1" customWidth="1"/>
    <col min="2055" max="2055" width="14.140625" style="75" bestFit="1" customWidth="1"/>
    <col min="2056" max="2056" width="13.140625" style="75" bestFit="1" customWidth="1"/>
    <col min="2057" max="2057" width="10.7109375" style="75" bestFit="1" customWidth="1"/>
    <col min="2058" max="2058" width="10.5703125" style="75" customWidth="1"/>
    <col min="2059" max="2061" width="10.42578125" style="75" bestFit="1" customWidth="1"/>
    <col min="2062" max="2062" width="8" style="75" bestFit="1" customWidth="1"/>
    <col min="2063" max="2304" width="23.85546875" style="75"/>
    <col min="2305" max="2305" width="40.7109375" style="75" customWidth="1"/>
    <col min="2306" max="2306" width="16.7109375" style="75" bestFit="1" customWidth="1"/>
    <col min="2307" max="2308" width="13.140625" style="75" bestFit="1" customWidth="1"/>
    <col min="2309" max="2309" width="14.140625" style="75" bestFit="1" customWidth="1"/>
    <col min="2310" max="2310" width="13.140625" style="75" bestFit="1" customWidth="1"/>
    <col min="2311" max="2311" width="14.140625" style="75" bestFit="1" customWidth="1"/>
    <col min="2312" max="2312" width="13.140625" style="75" bestFit="1" customWidth="1"/>
    <col min="2313" max="2313" width="10.7109375" style="75" bestFit="1" customWidth="1"/>
    <col min="2314" max="2314" width="10.5703125" style="75" customWidth="1"/>
    <col min="2315" max="2317" width="10.42578125" style="75" bestFit="1" customWidth="1"/>
    <col min="2318" max="2318" width="8" style="75" bestFit="1" customWidth="1"/>
    <col min="2319" max="2560" width="23.85546875" style="75"/>
    <col min="2561" max="2561" width="40.7109375" style="75" customWidth="1"/>
    <col min="2562" max="2562" width="16.7109375" style="75" bestFit="1" customWidth="1"/>
    <col min="2563" max="2564" width="13.140625" style="75" bestFit="1" customWidth="1"/>
    <col min="2565" max="2565" width="14.140625" style="75" bestFit="1" customWidth="1"/>
    <col min="2566" max="2566" width="13.140625" style="75" bestFit="1" customWidth="1"/>
    <col min="2567" max="2567" width="14.140625" style="75" bestFit="1" customWidth="1"/>
    <col min="2568" max="2568" width="13.140625" style="75" bestFit="1" customWidth="1"/>
    <col min="2569" max="2569" width="10.7109375" style="75" bestFit="1" customWidth="1"/>
    <col min="2570" max="2570" width="10.5703125" style="75" customWidth="1"/>
    <col min="2571" max="2573" width="10.42578125" style="75" bestFit="1" customWidth="1"/>
    <col min="2574" max="2574" width="8" style="75" bestFit="1" customWidth="1"/>
    <col min="2575" max="2816" width="23.85546875" style="75"/>
    <col min="2817" max="2817" width="40.7109375" style="75" customWidth="1"/>
    <col min="2818" max="2818" width="16.7109375" style="75" bestFit="1" customWidth="1"/>
    <col min="2819" max="2820" width="13.140625" style="75" bestFit="1" customWidth="1"/>
    <col min="2821" max="2821" width="14.140625" style="75" bestFit="1" customWidth="1"/>
    <col min="2822" max="2822" width="13.140625" style="75" bestFit="1" customWidth="1"/>
    <col min="2823" max="2823" width="14.140625" style="75" bestFit="1" customWidth="1"/>
    <col min="2824" max="2824" width="13.140625" style="75" bestFit="1" customWidth="1"/>
    <col min="2825" max="2825" width="10.7109375" style="75" bestFit="1" customWidth="1"/>
    <col min="2826" max="2826" width="10.5703125" style="75" customWidth="1"/>
    <col min="2827" max="2829" width="10.42578125" style="75" bestFit="1" customWidth="1"/>
    <col min="2830" max="2830" width="8" style="75" bestFit="1" customWidth="1"/>
    <col min="2831" max="3072" width="23.85546875" style="75"/>
    <col min="3073" max="3073" width="40.7109375" style="75" customWidth="1"/>
    <col min="3074" max="3074" width="16.7109375" style="75" bestFit="1" customWidth="1"/>
    <col min="3075" max="3076" width="13.140625" style="75" bestFit="1" customWidth="1"/>
    <col min="3077" max="3077" width="14.140625" style="75" bestFit="1" customWidth="1"/>
    <col min="3078" max="3078" width="13.140625" style="75" bestFit="1" customWidth="1"/>
    <col min="3079" max="3079" width="14.140625" style="75" bestFit="1" customWidth="1"/>
    <col min="3080" max="3080" width="13.140625" style="75" bestFit="1" customWidth="1"/>
    <col min="3081" max="3081" width="10.7109375" style="75" bestFit="1" customWidth="1"/>
    <col min="3082" max="3082" width="10.5703125" style="75" customWidth="1"/>
    <col min="3083" max="3085" width="10.42578125" style="75" bestFit="1" customWidth="1"/>
    <col min="3086" max="3086" width="8" style="75" bestFit="1" customWidth="1"/>
    <col min="3087" max="3328" width="23.85546875" style="75"/>
    <col min="3329" max="3329" width="40.7109375" style="75" customWidth="1"/>
    <col min="3330" max="3330" width="16.7109375" style="75" bestFit="1" customWidth="1"/>
    <col min="3331" max="3332" width="13.140625" style="75" bestFit="1" customWidth="1"/>
    <col min="3333" max="3333" width="14.140625" style="75" bestFit="1" customWidth="1"/>
    <col min="3334" max="3334" width="13.140625" style="75" bestFit="1" customWidth="1"/>
    <col min="3335" max="3335" width="14.140625" style="75" bestFit="1" customWidth="1"/>
    <col min="3336" max="3336" width="13.140625" style="75" bestFit="1" customWidth="1"/>
    <col min="3337" max="3337" width="10.7109375" style="75" bestFit="1" customWidth="1"/>
    <col min="3338" max="3338" width="10.5703125" style="75" customWidth="1"/>
    <col min="3339" max="3341" width="10.42578125" style="75" bestFit="1" customWidth="1"/>
    <col min="3342" max="3342" width="8" style="75" bestFit="1" customWidth="1"/>
    <col min="3343" max="3584" width="23.85546875" style="75"/>
    <col min="3585" max="3585" width="40.7109375" style="75" customWidth="1"/>
    <col min="3586" max="3586" width="16.7109375" style="75" bestFit="1" customWidth="1"/>
    <col min="3587" max="3588" width="13.140625" style="75" bestFit="1" customWidth="1"/>
    <col min="3589" max="3589" width="14.140625" style="75" bestFit="1" customWidth="1"/>
    <col min="3590" max="3590" width="13.140625" style="75" bestFit="1" customWidth="1"/>
    <col min="3591" max="3591" width="14.140625" style="75" bestFit="1" customWidth="1"/>
    <col min="3592" max="3592" width="13.140625" style="75" bestFit="1" customWidth="1"/>
    <col min="3593" max="3593" width="10.7109375" style="75" bestFit="1" customWidth="1"/>
    <col min="3594" max="3594" width="10.5703125" style="75" customWidth="1"/>
    <col min="3595" max="3597" width="10.42578125" style="75" bestFit="1" customWidth="1"/>
    <col min="3598" max="3598" width="8" style="75" bestFit="1" customWidth="1"/>
    <col min="3599" max="3840" width="23.85546875" style="75"/>
    <col min="3841" max="3841" width="40.7109375" style="75" customWidth="1"/>
    <col min="3842" max="3842" width="16.7109375" style="75" bestFit="1" customWidth="1"/>
    <col min="3843" max="3844" width="13.140625" style="75" bestFit="1" customWidth="1"/>
    <col min="3845" max="3845" width="14.140625" style="75" bestFit="1" customWidth="1"/>
    <col min="3846" max="3846" width="13.140625" style="75" bestFit="1" customWidth="1"/>
    <col min="3847" max="3847" width="14.140625" style="75" bestFit="1" customWidth="1"/>
    <col min="3848" max="3848" width="13.140625" style="75" bestFit="1" customWidth="1"/>
    <col min="3849" max="3849" width="10.7109375" style="75" bestFit="1" customWidth="1"/>
    <col min="3850" max="3850" width="10.5703125" style="75" customWidth="1"/>
    <col min="3851" max="3853" width="10.42578125" style="75" bestFit="1" customWidth="1"/>
    <col min="3854" max="3854" width="8" style="75" bestFit="1" customWidth="1"/>
    <col min="3855" max="4096" width="23.85546875" style="75"/>
    <col min="4097" max="4097" width="40.7109375" style="75" customWidth="1"/>
    <col min="4098" max="4098" width="16.7109375" style="75" bestFit="1" customWidth="1"/>
    <col min="4099" max="4100" width="13.140625" style="75" bestFit="1" customWidth="1"/>
    <col min="4101" max="4101" width="14.140625" style="75" bestFit="1" customWidth="1"/>
    <col min="4102" max="4102" width="13.140625" style="75" bestFit="1" customWidth="1"/>
    <col min="4103" max="4103" width="14.140625" style="75" bestFit="1" customWidth="1"/>
    <col min="4104" max="4104" width="13.140625" style="75" bestFit="1" customWidth="1"/>
    <col min="4105" max="4105" width="10.7109375" style="75" bestFit="1" customWidth="1"/>
    <col min="4106" max="4106" width="10.5703125" style="75" customWidth="1"/>
    <col min="4107" max="4109" width="10.42578125" style="75" bestFit="1" customWidth="1"/>
    <col min="4110" max="4110" width="8" style="75" bestFit="1" customWidth="1"/>
    <col min="4111" max="4352" width="23.85546875" style="75"/>
    <col min="4353" max="4353" width="40.7109375" style="75" customWidth="1"/>
    <col min="4354" max="4354" width="16.7109375" style="75" bestFit="1" customWidth="1"/>
    <col min="4355" max="4356" width="13.140625" style="75" bestFit="1" customWidth="1"/>
    <col min="4357" max="4357" width="14.140625" style="75" bestFit="1" customWidth="1"/>
    <col min="4358" max="4358" width="13.140625" style="75" bestFit="1" customWidth="1"/>
    <col min="4359" max="4359" width="14.140625" style="75" bestFit="1" customWidth="1"/>
    <col min="4360" max="4360" width="13.140625" style="75" bestFit="1" customWidth="1"/>
    <col min="4361" max="4361" width="10.7109375" style="75" bestFit="1" customWidth="1"/>
    <col min="4362" max="4362" width="10.5703125" style="75" customWidth="1"/>
    <col min="4363" max="4365" width="10.42578125" style="75" bestFit="1" customWidth="1"/>
    <col min="4366" max="4366" width="8" style="75" bestFit="1" customWidth="1"/>
    <col min="4367" max="4608" width="23.85546875" style="75"/>
    <col min="4609" max="4609" width="40.7109375" style="75" customWidth="1"/>
    <col min="4610" max="4610" width="16.7109375" style="75" bestFit="1" customWidth="1"/>
    <col min="4611" max="4612" width="13.140625" style="75" bestFit="1" customWidth="1"/>
    <col min="4613" max="4613" width="14.140625" style="75" bestFit="1" customWidth="1"/>
    <col min="4614" max="4614" width="13.140625" style="75" bestFit="1" customWidth="1"/>
    <col min="4615" max="4615" width="14.140625" style="75" bestFit="1" customWidth="1"/>
    <col min="4616" max="4616" width="13.140625" style="75" bestFit="1" customWidth="1"/>
    <col min="4617" max="4617" width="10.7109375" style="75" bestFit="1" customWidth="1"/>
    <col min="4618" max="4618" width="10.5703125" style="75" customWidth="1"/>
    <col min="4619" max="4621" width="10.42578125" style="75" bestFit="1" customWidth="1"/>
    <col min="4622" max="4622" width="8" style="75" bestFit="1" customWidth="1"/>
    <col min="4623" max="4864" width="23.85546875" style="75"/>
    <col min="4865" max="4865" width="40.7109375" style="75" customWidth="1"/>
    <col min="4866" max="4866" width="16.7109375" style="75" bestFit="1" customWidth="1"/>
    <col min="4867" max="4868" width="13.140625" style="75" bestFit="1" customWidth="1"/>
    <col min="4869" max="4869" width="14.140625" style="75" bestFit="1" customWidth="1"/>
    <col min="4870" max="4870" width="13.140625" style="75" bestFit="1" customWidth="1"/>
    <col min="4871" max="4871" width="14.140625" style="75" bestFit="1" customWidth="1"/>
    <col min="4872" max="4872" width="13.140625" style="75" bestFit="1" customWidth="1"/>
    <col min="4873" max="4873" width="10.7109375" style="75" bestFit="1" customWidth="1"/>
    <col min="4874" max="4874" width="10.5703125" style="75" customWidth="1"/>
    <col min="4875" max="4877" width="10.42578125" style="75" bestFit="1" customWidth="1"/>
    <col min="4878" max="4878" width="8" style="75" bestFit="1" customWidth="1"/>
    <col min="4879" max="5120" width="23.85546875" style="75"/>
    <col min="5121" max="5121" width="40.7109375" style="75" customWidth="1"/>
    <col min="5122" max="5122" width="16.7109375" style="75" bestFit="1" customWidth="1"/>
    <col min="5123" max="5124" width="13.140625" style="75" bestFit="1" customWidth="1"/>
    <col min="5125" max="5125" width="14.140625" style="75" bestFit="1" customWidth="1"/>
    <col min="5126" max="5126" width="13.140625" style="75" bestFit="1" customWidth="1"/>
    <col min="5127" max="5127" width="14.140625" style="75" bestFit="1" customWidth="1"/>
    <col min="5128" max="5128" width="13.140625" style="75" bestFit="1" customWidth="1"/>
    <col min="5129" max="5129" width="10.7109375" style="75" bestFit="1" customWidth="1"/>
    <col min="5130" max="5130" width="10.5703125" style="75" customWidth="1"/>
    <col min="5131" max="5133" width="10.42578125" style="75" bestFit="1" customWidth="1"/>
    <col min="5134" max="5134" width="8" style="75" bestFit="1" customWidth="1"/>
    <col min="5135" max="5376" width="23.85546875" style="75"/>
    <col min="5377" max="5377" width="40.7109375" style="75" customWidth="1"/>
    <col min="5378" max="5378" width="16.7109375" style="75" bestFit="1" customWidth="1"/>
    <col min="5379" max="5380" width="13.140625" style="75" bestFit="1" customWidth="1"/>
    <col min="5381" max="5381" width="14.140625" style="75" bestFit="1" customWidth="1"/>
    <col min="5382" max="5382" width="13.140625" style="75" bestFit="1" customWidth="1"/>
    <col min="5383" max="5383" width="14.140625" style="75" bestFit="1" customWidth="1"/>
    <col min="5384" max="5384" width="13.140625" style="75" bestFit="1" customWidth="1"/>
    <col min="5385" max="5385" width="10.7109375" style="75" bestFit="1" customWidth="1"/>
    <col min="5386" max="5386" width="10.5703125" style="75" customWidth="1"/>
    <col min="5387" max="5389" width="10.42578125" style="75" bestFit="1" customWidth="1"/>
    <col min="5390" max="5390" width="8" style="75" bestFit="1" customWidth="1"/>
    <col min="5391" max="5632" width="23.85546875" style="75"/>
    <col min="5633" max="5633" width="40.7109375" style="75" customWidth="1"/>
    <col min="5634" max="5634" width="16.7109375" style="75" bestFit="1" customWidth="1"/>
    <col min="5635" max="5636" width="13.140625" style="75" bestFit="1" customWidth="1"/>
    <col min="5637" max="5637" width="14.140625" style="75" bestFit="1" customWidth="1"/>
    <col min="5638" max="5638" width="13.140625" style="75" bestFit="1" customWidth="1"/>
    <col min="5639" max="5639" width="14.140625" style="75" bestFit="1" customWidth="1"/>
    <col min="5640" max="5640" width="13.140625" style="75" bestFit="1" customWidth="1"/>
    <col min="5641" max="5641" width="10.7109375" style="75" bestFit="1" customWidth="1"/>
    <col min="5642" max="5642" width="10.5703125" style="75" customWidth="1"/>
    <col min="5643" max="5645" width="10.42578125" style="75" bestFit="1" customWidth="1"/>
    <col min="5646" max="5646" width="8" style="75" bestFit="1" customWidth="1"/>
    <col min="5647" max="5888" width="23.85546875" style="75"/>
    <col min="5889" max="5889" width="40.7109375" style="75" customWidth="1"/>
    <col min="5890" max="5890" width="16.7109375" style="75" bestFit="1" customWidth="1"/>
    <col min="5891" max="5892" width="13.140625" style="75" bestFit="1" customWidth="1"/>
    <col min="5893" max="5893" width="14.140625" style="75" bestFit="1" customWidth="1"/>
    <col min="5894" max="5894" width="13.140625" style="75" bestFit="1" customWidth="1"/>
    <col min="5895" max="5895" width="14.140625" style="75" bestFit="1" customWidth="1"/>
    <col min="5896" max="5896" width="13.140625" style="75" bestFit="1" customWidth="1"/>
    <col min="5897" max="5897" width="10.7109375" style="75" bestFit="1" customWidth="1"/>
    <col min="5898" max="5898" width="10.5703125" style="75" customWidth="1"/>
    <col min="5899" max="5901" width="10.42578125" style="75" bestFit="1" customWidth="1"/>
    <col min="5902" max="5902" width="8" style="75" bestFit="1" customWidth="1"/>
    <col min="5903" max="6144" width="23.85546875" style="75"/>
    <col min="6145" max="6145" width="40.7109375" style="75" customWidth="1"/>
    <col min="6146" max="6146" width="16.7109375" style="75" bestFit="1" customWidth="1"/>
    <col min="6147" max="6148" width="13.140625" style="75" bestFit="1" customWidth="1"/>
    <col min="6149" max="6149" width="14.140625" style="75" bestFit="1" customWidth="1"/>
    <col min="6150" max="6150" width="13.140625" style="75" bestFit="1" customWidth="1"/>
    <col min="6151" max="6151" width="14.140625" style="75" bestFit="1" customWidth="1"/>
    <col min="6152" max="6152" width="13.140625" style="75" bestFit="1" customWidth="1"/>
    <col min="6153" max="6153" width="10.7109375" style="75" bestFit="1" customWidth="1"/>
    <col min="6154" max="6154" width="10.5703125" style="75" customWidth="1"/>
    <col min="6155" max="6157" width="10.42578125" style="75" bestFit="1" customWidth="1"/>
    <col min="6158" max="6158" width="8" style="75" bestFit="1" customWidth="1"/>
    <col min="6159" max="6400" width="23.85546875" style="75"/>
    <col min="6401" max="6401" width="40.7109375" style="75" customWidth="1"/>
    <col min="6402" max="6402" width="16.7109375" style="75" bestFit="1" customWidth="1"/>
    <col min="6403" max="6404" width="13.140625" style="75" bestFit="1" customWidth="1"/>
    <col min="6405" max="6405" width="14.140625" style="75" bestFit="1" customWidth="1"/>
    <col min="6406" max="6406" width="13.140625" style="75" bestFit="1" customWidth="1"/>
    <col min="6407" max="6407" width="14.140625" style="75" bestFit="1" customWidth="1"/>
    <col min="6408" max="6408" width="13.140625" style="75" bestFit="1" customWidth="1"/>
    <col min="6409" max="6409" width="10.7109375" style="75" bestFit="1" customWidth="1"/>
    <col min="6410" max="6410" width="10.5703125" style="75" customWidth="1"/>
    <col min="6411" max="6413" width="10.42578125" style="75" bestFit="1" customWidth="1"/>
    <col min="6414" max="6414" width="8" style="75" bestFit="1" customWidth="1"/>
    <col min="6415" max="6656" width="23.85546875" style="75"/>
    <col min="6657" max="6657" width="40.7109375" style="75" customWidth="1"/>
    <col min="6658" max="6658" width="16.7109375" style="75" bestFit="1" customWidth="1"/>
    <col min="6659" max="6660" width="13.140625" style="75" bestFit="1" customWidth="1"/>
    <col min="6661" max="6661" width="14.140625" style="75" bestFit="1" customWidth="1"/>
    <col min="6662" max="6662" width="13.140625" style="75" bestFit="1" customWidth="1"/>
    <col min="6663" max="6663" width="14.140625" style="75" bestFit="1" customWidth="1"/>
    <col min="6664" max="6664" width="13.140625" style="75" bestFit="1" customWidth="1"/>
    <col min="6665" max="6665" width="10.7109375" style="75" bestFit="1" customWidth="1"/>
    <col min="6666" max="6666" width="10.5703125" style="75" customWidth="1"/>
    <col min="6667" max="6669" width="10.42578125" style="75" bestFit="1" customWidth="1"/>
    <col min="6670" max="6670" width="8" style="75" bestFit="1" customWidth="1"/>
    <col min="6671" max="6912" width="23.85546875" style="75"/>
    <col min="6913" max="6913" width="40.7109375" style="75" customWidth="1"/>
    <col min="6914" max="6914" width="16.7109375" style="75" bestFit="1" customWidth="1"/>
    <col min="6915" max="6916" width="13.140625" style="75" bestFit="1" customWidth="1"/>
    <col min="6917" max="6917" width="14.140625" style="75" bestFit="1" customWidth="1"/>
    <col min="6918" max="6918" width="13.140625" style="75" bestFit="1" customWidth="1"/>
    <col min="6919" max="6919" width="14.140625" style="75" bestFit="1" customWidth="1"/>
    <col min="6920" max="6920" width="13.140625" style="75" bestFit="1" customWidth="1"/>
    <col min="6921" max="6921" width="10.7109375" style="75" bestFit="1" customWidth="1"/>
    <col min="6922" max="6922" width="10.5703125" style="75" customWidth="1"/>
    <col min="6923" max="6925" width="10.42578125" style="75" bestFit="1" customWidth="1"/>
    <col min="6926" max="6926" width="8" style="75" bestFit="1" customWidth="1"/>
    <col min="6927" max="7168" width="23.85546875" style="75"/>
    <col min="7169" max="7169" width="40.7109375" style="75" customWidth="1"/>
    <col min="7170" max="7170" width="16.7109375" style="75" bestFit="1" customWidth="1"/>
    <col min="7171" max="7172" width="13.140625" style="75" bestFit="1" customWidth="1"/>
    <col min="7173" max="7173" width="14.140625" style="75" bestFit="1" customWidth="1"/>
    <col min="7174" max="7174" width="13.140625" style="75" bestFit="1" customWidth="1"/>
    <col min="7175" max="7175" width="14.140625" style="75" bestFit="1" customWidth="1"/>
    <col min="7176" max="7176" width="13.140625" style="75" bestFit="1" customWidth="1"/>
    <col min="7177" max="7177" width="10.7109375" style="75" bestFit="1" customWidth="1"/>
    <col min="7178" max="7178" width="10.5703125" style="75" customWidth="1"/>
    <col min="7179" max="7181" width="10.42578125" style="75" bestFit="1" customWidth="1"/>
    <col min="7182" max="7182" width="8" style="75" bestFit="1" customWidth="1"/>
    <col min="7183" max="7424" width="23.85546875" style="75"/>
    <col min="7425" max="7425" width="40.7109375" style="75" customWidth="1"/>
    <col min="7426" max="7426" width="16.7109375" style="75" bestFit="1" customWidth="1"/>
    <col min="7427" max="7428" width="13.140625" style="75" bestFit="1" customWidth="1"/>
    <col min="7429" max="7429" width="14.140625" style="75" bestFit="1" customWidth="1"/>
    <col min="7430" max="7430" width="13.140625" style="75" bestFit="1" customWidth="1"/>
    <col min="7431" max="7431" width="14.140625" style="75" bestFit="1" customWidth="1"/>
    <col min="7432" max="7432" width="13.140625" style="75" bestFit="1" customWidth="1"/>
    <col min="7433" max="7433" width="10.7109375" style="75" bestFit="1" customWidth="1"/>
    <col min="7434" max="7434" width="10.5703125" style="75" customWidth="1"/>
    <col min="7435" max="7437" width="10.42578125" style="75" bestFit="1" customWidth="1"/>
    <col min="7438" max="7438" width="8" style="75" bestFit="1" customWidth="1"/>
    <col min="7439" max="7680" width="23.85546875" style="75"/>
    <col min="7681" max="7681" width="40.7109375" style="75" customWidth="1"/>
    <col min="7682" max="7682" width="16.7109375" style="75" bestFit="1" customWidth="1"/>
    <col min="7683" max="7684" width="13.140625" style="75" bestFit="1" customWidth="1"/>
    <col min="7685" max="7685" width="14.140625" style="75" bestFit="1" customWidth="1"/>
    <col min="7686" max="7686" width="13.140625" style="75" bestFit="1" customWidth="1"/>
    <col min="7687" max="7687" width="14.140625" style="75" bestFit="1" customWidth="1"/>
    <col min="7688" max="7688" width="13.140625" style="75" bestFit="1" customWidth="1"/>
    <col min="7689" max="7689" width="10.7109375" style="75" bestFit="1" customWidth="1"/>
    <col min="7690" max="7690" width="10.5703125" style="75" customWidth="1"/>
    <col min="7691" max="7693" width="10.42578125" style="75" bestFit="1" customWidth="1"/>
    <col min="7694" max="7694" width="8" style="75" bestFit="1" customWidth="1"/>
    <col min="7695" max="7936" width="23.85546875" style="75"/>
    <col min="7937" max="7937" width="40.7109375" style="75" customWidth="1"/>
    <col min="7938" max="7938" width="16.7109375" style="75" bestFit="1" customWidth="1"/>
    <col min="7939" max="7940" width="13.140625" style="75" bestFit="1" customWidth="1"/>
    <col min="7941" max="7941" width="14.140625" style="75" bestFit="1" customWidth="1"/>
    <col min="7942" max="7942" width="13.140625" style="75" bestFit="1" customWidth="1"/>
    <col min="7943" max="7943" width="14.140625" style="75" bestFit="1" customWidth="1"/>
    <col min="7944" max="7944" width="13.140625" style="75" bestFit="1" customWidth="1"/>
    <col min="7945" max="7945" width="10.7109375" style="75" bestFit="1" customWidth="1"/>
    <col min="7946" max="7946" width="10.5703125" style="75" customWidth="1"/>
    <col min="7947" max="7949" width="10.42578125" style="75" bestFit="1" customWidth="1"/>
    <col min="7950" max="7950" width="8" style="75" bestFit="1" customWidth="1"/>
    <col min="7951" max="8192" width="23.85546875" style="75"/>
    <col min="8193" max="8193" width="40.7109375" style="75" customWidth="1"/>
    <col min="8194" max="8194" width="16.7109375" style="75" bestFit="1" customWidth="1"/>
    <col min="8195" max="8196" width="13.140625" style="75" bestFit="1" customWidth="1"/>
    <col min="8197" max="8197" width="14.140625" style="75" bestFit="1" customWidth="1"/>
    <col min="8198" max="8198" width="13.140625" style="75" bestFit="1" customWidth="1"/>
    <col min="8199" max="8199" width="14.140625" style="75" bestFit="1" customWidth="1"/>
    <col min="8200" max="8200" width="13.140625" style="75" bestFit="1" customWidth="1"/>
    <col min="8201" max="8201" width="10.7109375" style="75" bestFit="1" customWidth="1"/>
    <col min="8202" max="8202" width="10.5703125" style="75" customWidth="1"/>
    <col min="8203" max="8205" width="10.42578125" style="75" bestFit="1" customWidth="1"/>
    <col min="8206" max="8206" width="8" style="75" bestFit="1" customWidth="1"/>
    <col min="8207" max="8448" width="23.85546875" style="75"/>
    <col min="8449" max="8449" width="40.7109375" style="75" customWidth="1"/>
    <col min="8450" max="8450" width="16.7109375" style="75" bestFit="1" customWidth="1"/>
    <col min="8451" max="8452" width="13.140625" style="75" bestFit="1" customWidth="1"/>
    <col min="8453" max="8453" width="14.140625" style="75" bestFit="1" customWidth="1"/>
    <col min="8454" max="8454" width="13.140625" style="75" bestFit="1" customWidth="1"/>
    <col min="8455" max="8455" width="14.140625" style="75" bestFit="1" customWidth="1"/>
    <col min="8456" max="8456" width="13.140625" style="75" bestFit="1" customWidth="1"/>
    <col min="8457" max="8457" width="10.7109375" style="75" bestFit="1" customWidth="1"/>
    <col min="8458" max="8458" width="10.5703125" style="75" customWidth="1"/>
    <col min="8459" max="8461" width="10.42578125" style="75" bestFit="1" customWidth="1"/>
    <col min="8462" max="8462" width="8" style="75" bestFit="1" customWidth="1"/>
    <col min="8463" max="8704" width="23.85546875" style="75"/>
    <col min="8705" max="8705" width="40.7109375" style="75" customWidth="1"/>
    <col min="8706" max="8706" width="16.7109375" style="75" bestFit="1" customWidth="1"/>
    <col min="8707" max="8708" width="13.140625" style="75" bestFit="1" customWidth="1"/>
    <col min="8709" max="8709" width="14.140625" style="75" bestFit="1" customWidth="1"/>
    <col min="8710" max="8710" width="13.140625" style="75" bestFit="1" customWidth="1"/>
    <col min="8711" max="8711" width="14.140625" style="75" bestFit="1" customWidth="1"/>
    <col min="8712" max="8712" width="13.140625" style="75" bestFit="1" customWidth="1"/>
    <col min="8713" max="8713" width="10.7109375" style="75" bestFit="1" customWidth="1"/>
    <col min="8714" max="8714" width="10.5703125" style="75" customWidth="1"/>
    <col min="8715" max="8717" width="10.42578125" style="75" bestFit="1" customWidth="1"/>
    <col min="8718" max="8718" width="8" style="75" bestFit="1" customWidth="1"/>
    <col min="8719" max="8960" width="23.85546875" style="75"/>
    <col min="8961" max="8961" width="40.7109375" style="75" customWidth="1"/>
    <col min="8962" max="8962" width="16.7109375" style="75" bestFit="1" customWidth="1"/>
    <col min="8963" max="8964" width="13.140625" style="75" bestFit="1" customWidth="1"/>
    <col min="8965" max="8965" width="14.140625" style="75" bestFit="1" customWidth="1"/>
    <col min="8966" max="8966" width="13.140625" style="75" bestFit="1" customWidth="1"/>
    <col min="8967" max="8967" width="14.140625" style="75" bestFit="1" customWidth="1"/>
    <col min="8968" max="8968" width="13.140625" style="75" bestFit="1" customWidth="1"/>
    <col min="8969" max="8969" width="10.7109375" style="75" bestFit="1" customWidth="1"/>
    <col min="8970" max="8970" width="10.5703125" style="75" customWidth="1"/>
    <col min="8971" max="8973" width="10.42578125" style="75" bestFit="1" customWidth="1"/>
    <col min="8974" max="8974" width="8" style="75" bestFit="1" customWidth="1"/>
    <col min="8975" max="9216" width="23.85546875" style="75"/>
    <col min="9217" max="9217" width="40.7109375" style="75" customWidth="1"/>
    <col min="9218" max="9218" width="16.7109375" style="75" bestFit="1" customWidth="1"/>
    <col min="9219" max="9220" width="13.140625" style="75" bestFit="1" customWidth="1"/>
    <col min="9221" max="9221" width="14.140625" style="75" bestFit="1" customWidth="1"/>
    <col min="9222" max="9222" width="13.140625" style="75" bestFit="1" customWidth="1"/>
    <col min="9223" max="9223" width="14.140625" style="75" bestFit="1" customWidth="1"/>
    <col min="9224" max="9224" width="13.140625" style="75" bestFit="1" customWidth="1"/>
    <col min="9225" max="9225" width="10.7109375" style="75" bestFit="1" customWidth="1"/>
    <col min="9226" max="9226" width="10.5703125" style="75" customWidth="1"/>
    <col min="9227" max="9229" width="10.42578125" style="75" bestFit="1" customWidth="1"/>
    <col min="9230" max="9230" width="8" style="75" bestFit="1" customWidth="1"/>
    <col min="9231" max="9472" width="23.85546875" style="75"/>
    <col min="9473" max="9473" width="40.7109375" style="75" customWidth="1"/>
    <col min="9474" max="9474" width="16.7109375" style="75" bestFit="1" customWidth="1"/>
    <col min="9475" max="9476" width="13.140625" style="75" bestFit="1" customWidth="1"/>
    <col min="9477" max="9477" width="14.140625" style="75" bestFit="1" customWidth="1"/>
    <col min="9478" max="9478" width="13.140625" style="75" bestFit="1" customWidth="1"/>
    <col min="9479" max="9479" width="14.140625" style="75" bestFit="1" customWidth="1"/>
    <col min="9480" max="9480" width="13.140625" style="75" bestFit="1" customWidth="1"/>
    <col min="9481" max="9481" width="10.7109375" style="75" bestFit="1" customWidth="1"/>
    <col min="9482" max="9482" width="10.5703125" style="75" customWidth="1"/>
    <col min="9483" max="9485" width="10.42578125" style="75" bestFit="1" customWidth="1"/>
    <col min="9486" max="9486" width="8" style="75" bestFit="1" customWidth="1"/>
    <col min="9487" max="9728" width="23.85546875" style="75"/>
    <col min="9729" max="9729" width="40.7109375" style="75" customWidth="1"/>
    <col min="9730" max="9730" width="16.7109375" style="75" bestFit="1" customWidth="1"/>
    <col min="9731" max="9732" width="13.140625" style="75" bestFit="1" customWidth="1"/>
    <col min="9733" max="9733" width="14.140625" style="75" bestFit="1" customWidth="1"/>
    <col min="9734" max="9734" width="13.140625" style="75" bestFit="1" customWidth="1"/>
    <col min="9735" max="9735" width="14.140625" style="75" bestFit="1" customWidth="1"/>
    <col min="9736" max="9736" width="13.140625" style="75" bestFit="1" customWidth="1"/>
    <col min="9737" max="9737" width="10.7109375" style="75" bestFit="1" customWidth="1"/>
    <col min="9738" max="9738" width="10.5703125" style="75" customWidth="1"/>
    <col min="9739" max="9741" width="10.42578125" style="75" bestFit="1" customWidth="1"/>
    <col min="9742" max="9742" width="8" style="75" bestFit="1" customWidth="1"/>
    <col min="9743" max="9984" width="23.85546875" style="75"/>
    <col min="9985" max="9985" width="40.7109375" style="75" customWidth="1"/>
    <col min="9986" max="9986" width="16.7109375" style="75" bestFit="1" customWidth="1"/>
    <col min="9987" max="9988" width="13.140625" style="75" bestFit="1" customWidth="1"/>
    <col min="9989" max="9989" width="14.140625" style="75" bestFit="1" customWidth="1"/>
    <col min="9990" max="9990" width="13.140625" style="75" bestFit="1" customWidth="1"/>
    <col min="9991" max="9991" width="14.140625" style="75" bestFit="1" customWidth="1"/>
    <col min="9992" max="9992" width="13.140625" style="75" bestFit="1" customWidth="1"/>
    <col min="9993" max="9993" width="10.7109375" style="75" bestFit="1" customWidth="1"/>
    <col min="9994" max="9994" width="10.5703125" style="75" customWidth="1"/>
    <col min="9995" max="9997" width="10.42578125" style="75" bestFit="1" customWidth="1"/>
    <col min="9998" max="9998" width="8" style="75" bestFit="1" customWidth="1"/>
    <col min="9999" max="10240" width="23.85546875" style="75"/>
    <col min="10241" max="10241" width="40.7109375" style="75" customWidth="1"/>
    <col min="10242" max="10242" width="16.7109375" style="75" bestFit="1" customWidth="1"/>
    <col min="10243" max="10244" width="13.140625" style="75" bestFit="1" customWidth="1"/>
    <col min="10245" max="10245" width="14.140625" style="75" bestFit="1" customWidth="1"/>
    <col min="10246" max="10246" width="13.140625" style="75" bestFit="1" customWidth="1"/>
    <col min="10247" max="10247" width="14.140625" style="75" bestFit="1" customWidth="1"/>
    <col min="10248" max="10248" width="13.140625" style="75" bestFit="1" customWidth="1"/>
    <col min="10249" max="10249" width="10.7109375" style="75" bestFit="1" customWidth="1"/>
    <col min="10250" max="10250" width="10.5703125" style="75" customWidth="1"/>
    <col min="10251" max="10253" width="10.42578125" style="75" bestFit="1" customWidth="1"/>
    <col min="10254" max="10254" width="8" style="75" bestFit="1" customWidth="1"/>
    <col min="10255" max="10496" width="23.85546875" style="75"/>
    <col min="10497" max="10497" width="40.7109375" style="75" customWidth="1"/>
    <col min="10498" max="10498" width="16.7109375" style="75" bestFit="1" customWidth="1"/>
    <col min="10499" max="10500" width="13.140625" style="75" bestFit="1" customWidth="1"/>
    <col min="10501" max="10501" width="14.140625" style="75" bestFit="1" customWidth="1"/>
    <col min="10502" max="10502" width="13.140625" style="75" bestFit="1" customWidth="1"/>
    <col min="10503" max="10503" width="14.140625" style="75" bestFit="1" customWidth="1"/>
    <col min="10504" max="10504" width="13.140625" style="75" bestFit="1" customWidth="1"/>
    <col min="10505" max="10505" width="10.7109375" style="75" bestFit="1" customWidth="1"/>
    <col min="10506" max="10506" width="10.5703125" style="75" customWidth="1"/>
    <col min="10507" max="10509" width="10.42578125" style="75" bestFit="1" customWidth="1"/>
    <col min="10510" max="10510" width="8" style="75" bestFit="1" customWidth="1"/>
    <col min="10511" max="10752" width="23.85546875" style="75"/>
    <col min="10753" max="10753" width="40.7109375" style="75" customWidth="1"/>
    <col min="10754" max="10754" width="16.7109375" style="75" bestFit="1" customWidth="1"/>
    <col min="10755" max="10756" width="13.140625" style="75" bestFit="1" customWidth="1"/>
    <col min="10757" max="10757" width="14.140625" style="75" bestFit="1" customWidth="1"/>
    <col min="10758" max="10758" width="13.140625" style="75" bestFit="1" customWidth="1"/>
    <col min="10759" max="10759" width="14.140625" style="75" bestFit="1" customWidth="1"/>
    <col min="10760" max="10760" width="13.140625" style="75" bestFit="1" customWidth="1"/>
    <col min="10761" max="10761" width="10.7109375" style="75" bestFit="1" customWidth="1"/>
    <col min="10762" max="10762" width="10.5703125" style="75" customWidth="1"/>
    <col min="10763" max="10765" width="10.42578125" style="75" bestFit="1" customWidth="1"/>
    <col min="10766" max="10766" width="8" style="75" bestFit="1" customWidth="1"/>
    <col min="10767" max="11008" width="23.85546875" style="75"/>
    <col min="11009" max="11009" width="40.7109375" style="75" customWidth="1"/>
    <col min="11010" max="11010" width="16.7109375" style="75" bestFit="1" customWidth="1"/>
    <col min="11011" max="11012" width="13.140625" style="75" bestFit="1" customWidth="1"/>
    <col min="11013" max="11013" width="14.140625" style="75" bestFit="1" customWidth="1"/>
    <col min="11014" max="11014" width="13.140625" style="75" bestFit="1" customWidth="1"/>
    <col min="11015" max="11015" width="14.140625" style="75" bestFit="1" customWidth="1"/>
    <col min="11016" max="11016" width="13.140625" style="75" bestFit="1" customWidth="1"/>
    <col min="11017" max="11017" width="10.7109375" style="75" bestFit="1" customWidth="1"/>
    <col min="11018" max="11018" width="10.5703125" style="75" customWidth="1"/>
    <col min="11019" max="11021" width="10.42578125" style="75" bestFit="1" customWidth="1"/>
    <col min="11022" max="11022" width="8" style="75" bestFit="1" customWidth="1"/>
    <col min="11023" max="11264" width="23.85546875" style="75"/>
    <col min="11265" max="11265" width="40.7109375" style="75" customWidth="1"/>
    <col min="11266" max="11266" width="16.7109375" style="75" bestFit="1" customWidth="1"/>
    <col min="11267" max="11268" width="13.140625" style="75" bestFit="1" customWidth="1"/>
    <col min="11269" max="11269" width="14.140625" style="75" bestFit="1" customWidth="1"/>
    <col min="11270" max="11270" width="13.140625" style="75" bestFit="1" customWidth="1"/>
    <col min="11271" max="11271" width="14.140625" style="75" bestFit="1" customWidth="1"/>
    <col min="11272" max="11272" width="13.140625" style="75" bestFit="1" customWidth="1"/>
    <col min="11273" max="11273" width="10.7109375" style="75" bestFit="1" customWidth="1"/>
    <col min="11274" max="11274" width="10.5703125" style="75" customWidth="1"/>
    <col min="11275" max="11277" width="10.42578125" style="75" bestFit="1" customWidth="1"/>
    <col min="11278" max="11278" width="8" style="75" bestFit="1" customWidth="1"/>
    <col min="11279" max="11520" width="23.85546875" style="75"/>
    <col min="11521" max="11521" width="40.7109375" style="75" customWidth="1"/>
    <col min="11522" max="11522" width="16.7109375" style="75" bestFit="1" customWidth="1"/>
    <col min="11523" max="11524" width="13.140625" style="75" bestFit="1" customWidth="1"/>
    <col min="11525" max="11525" width="14.140625" style="75" bestFit="1" customWidth="1"/>
    <col min="11526" max="11526" width="13.140625" style="75" bestFit="1" customWidth="1"/>
    <col min="11527" max="11527" width="14.140625" style="75" bestFit="1" customWidth="1"/>
    <col min="11528" max="11528" width="13.140625" style="75" bestFit="1" customWidth="1"/>
    <col min="11529" max="11529" width="10.7109375" style="75" bestFit="1" customWidth="1"/>
    <col min="11530" max="11530" width="10.5703125" style="75" customWidth="1"/>
    <col min="11531" max="11533" width="10.42578125" style="75" bestFit="1" customWidth="1"/>
    <col min="11534" max="11534" width="8" style="75" bestFit="1" customWidth="1"/>
    <col min="11535" max="11776" width="23.85546875" style="75"/>
    <col min="11777" max="11777" width="40.7109375" style="75" customWidth="1"/>
    <col min="11778" max="11778" width="16.7109375" style="75" bestFit="1" customWidth="1"/>
    <col min="11779" max="11780" width="13.140625" style="75" bestFit="1" customWidth="1"/>
    <col min="11781" max="11781" width="14.140625" style="75" bestFit="1" customWidth="1"/>
    <col min="11782" max="11782" width="13.140625" style="75" bestFit="1" customWidth="1"/>
    <col min="11783" max="11783" width="14.140625" style="75" bestFit="1" customWidth="1"/>
    <col min="11784" max="11784" width="13.140625" style="75" bestFit="1" customWidth="1"/>
    <col min="11785" max="11785" width="10.7109375" style="75" bestFit="1" customWidth="1"/>
    <col min="11786" max="11786" width="10.5703125" style="75" customWidth="1"/>
    <col min="11787" max="11789" width="10.42578125" style="75" bestFit="1" customWidth="1"/>
    <col min="11790" max="11790" width="8" style="75" bestFit="1" customWidth="1"/>
    <col min="11791" max="12032" width="23.85546875" style="75"/>
    <col min="12033" max="12033" width="40.7109375" style="75" customWidth="1"/>
    <col min="12034" max="12034" width="16.7109375" style="75" bestFit="1" customWidth="1"/>
    <col min="12035" max="12036" width="13.140625" style="75" bestFit="1" customWidth="1"/>
    <col min="12037" max="12037" width="14.140625" style="75" bestFit="1" customWidth="1"/>
    <col min="12038" max="12038" width="13.140625" style="75" bestFit="1" customWidth="1"/>
    <col min="12039" max="12039" width="14.140625" style="75" bestFit="1" customWidth="1"/>
    <col min="12040" max="12040" width="13.140625" style="75" bestFit="1" customWidth="1"/>
    <col min="12041" max="12041" width="10.7109375" style="75" bestFit="1" customWidth="1"/>
    <col min="12042" max="12042" width="10.5703125" style="75" customWidth="1"/>
    <col min="12043" max="12045" width="10.42578125" style="75" bestFit="1" customWidth="1"/>
    <col min="12046" max="12046" width="8" style="75" bestFit="1" customWidth="1"/>
    <col min="12047" max="12288" width="23.85546875" style="75"/>
    <col min="12289" max="12289" width="40.7109375" style="75" customWidth="1"/>
    <col min="12290" max="12290" width="16.7109375" style="75" bestFit="1" customWidth="1"/>
    <col min="12291" max="12292" width="13.140625" style="75" bestFit="1" customWidth="1"/>
    <col min="12293" max="12293" width="14.140625" style="75" bestFit="1" customWidth="1"/>
    <col min="12294" max="12294" width="13.140625" style="75" bestFit="1" customWidth="1"/>
    <col min="12295" max="12295" width="14.140625" style="75" bestFit="1" customWidth="1"/>
    <col min="12296" max="12296" width="13.140625" style="75" bestFit="1" customWidth="1"/>
    <col min="12297" max="12297" width="10.7109375" style="75" bestFit="1" customWidth="1"/>
    <col min="12298" max="12298" width="10.5703125" style="75" customWidth="1"/>
    <col min="12299" max="12301" width="10.42578125" style="75" bestFit="1" customWidth="1"/>
    <col min="12302" max="12302" width="8" style="75" bestFit="1" customWidth="1"/>
    <col min="12303" max="12544" width="23.85546875" style="75"/>
    <col min="12545" max="12545" width="40.7109375" style="75" customWidth="1"/>
    <col min="12546" max="12546" width="16.7109375" style="75" bestFit="1" customWidth="1"/>
    <col min="12547" max="12548" width="13.140625" style="75" bestFit="1" customWidth="1"/>
    <col min="12549" max="12549" width="14.140625" style="75" bestFit="1" customWidth="1"/>
    <col min="12550" max="12550" width="13.140625" style="75" bestFit="1" customWidth="1"/>
    <col min="12551" max="12551" width="14.140625" style="75" bestFit="1" customWidth="1"/>
    <col min="12552" max="12552" width="13.140625" style="75" bestFit="1" customWidth="1"/>
    <col min="12553" max="12553" width="10.7109375" style="75" bestFit="1" customWidth="1"/>
    <col min="12554" max="12554" width="10.5703125" style="75" customWidth="1"/>
    <col min="12555" max="12557" width="10.42578125" style="75" bestFit="1" customWidth="1"/>
    <col min="12558" max="12558" width="8" style="75" bestFit="1" customWidth="1"/>
    <col min="12559" max="12800" width="23.85546875" style="75"/>
    <col min="12801" max="12801" width="40.7109375" style="75" customWidth="1"/>
    <col min="12802" max="12802" width="16.7109375" style="75" bestFit="1" customWidth="1"/>
    <col min="12803" max="12804" width="13.140625" style="75" bestFit="1" customWidth="1"/>
    <col min="12805" max="12805" width="14.140625" style="75" bestFit="1" customWidth="1"/>
    <col min="12806" max="12806" width="13.140625" style="75" bestFit="1" customWidth="1"/>
    <col min="12807" max="12807" width="14.140625" style="75" bestFit="1" customWidth="1"/>
    <col min="12808" max="12808" width="13.140625" style="75" bestFit="1" customWidth="1"/>
    <col min="12809" max="12809" width="10.7109375" style="75" bestFit="1" customWidth="1"/>
    <col min="12810" max="12810" width="10.5703125" style="75" customWidth="1"/>
    <col min="12811" max="12813" width="10.42578125" style="75" bestFit="1" customWidth="1"/>
    <col min="12814" max="12814" width="8" style="75" bestFit="1" customWidth="1"/>
    <col min="12815" max="13056" width="23.85546875" style="75"/>
    <col min="13057" max="13057" width="40.7109375" style="75" customWidth="1"/>
    <col min="13058" max="13058" width="16.7109375" style="75" bestFit="1" customWidth="1"/>
    <col min="13059" max="13060" width="13.140625" style="75" bestFit="1" customWidth="1"/>
    <col min="13061" max="13061" width="14.140625" style="75" bestFit="1" customWidth="1"/>
    <col min="13062" max="13062" width="13.140625" style="75" bestFit="1" customWidth="1"/>
    <col min="13063" max="13063" width="14.140625" style="75" bestFit="1" customWidth="1"/>
    <col min="13064" max="13064" width="13.140625" style="75" bestFit="1" customWidth="1"/>
    <col min="13065" max="13065" width="10.7109375" style="75" bestFit="1" customWidth="1"/>
    <col min="13066" max="13066" width="10.5703125" style="75" customWidth="1"/>
    <col min="13067" max="13069" width="10.42578125" style="75" bestFit="1" customWidth="1"/>
    <col min="13070" max="13070" width="8" style="75" bestFit="1" customWidth="1"/>
    <col min="13071" max="13312" width="23.85546875" style="75"/>
    <col min="13313" max="13313" width="40.7109375" style="75" customWidth="1"/>
    <col min="13314" max="13314" width="16.7109375" style="75" bestFit="1" customWidth="1"/>
    <col min="13315" max="13316" width="13.140625" style="75" bestFit="1" customWidth="1"/>
    <col min="13317" max="13317" width="14.140625" style="75" bestFit="1" customWidth="1"/>
    <col min="13318" max="13318" width="13.140625" style="75" bestFit="1" customWidth="1"/>
    <col min="13319" max="13319" width="14.140625" style="75" bestFit="1" customWidth="1"/>
    <col min="13320" max="13320" width="13.140625" style="75" bestFit="1" customWidth="1"/>
    <col min="13321" max="13321" width="10.7109375" style="75" bestFit="1" customWidth="1"/>
    <col min="13322" max="13322" width="10.5703125" style="75" customWidth="1"/>
    <col min="13323" max="13325" width="10.42578125" style="75" bestFit="1" customWidth="1"/>
    <col min="13326" max="13326" width="8" style="75" bestFit="1" customWidth="1"/>
    <col min="13327" max="13568" width="23.85546875" style="75"/>
    <col min="13569" max="13569" width="40.7109375" style="75" customWidth="1"/>
    <col min="13570" max="13570" width="16.7109375" style="75" bestFit="1" customWidth="1"/>
    <col min="13571" max="13572" width="13.140625" style="75" bestFit="1" customWidth="1"/>
    <col min="13573" max="13573" width="14.140625" style="75" bestFit="1" customWidth="1"/>
    <col min="13574" max="13574" width="13.140625" style="75" bestFit="1" customWidth="1"/>
    <col min="13575" max="13575" width="14.140625" style="75" bestFit="1" customWidth="1"/>
    <col min="13576" max="13576" width="13.140625" style="75" bestFit="1" customWidth="1"/>
    <col min="13577" max="13577" width="10.7109375" style="75" bestFit="1" customWidth="1"/>
    <col min="13578" max="13578" width="10.5703125" style="75" customWidth="1"/>
    <col min="13579" max="13581" width="10.42578125" style="75" bestFit="1" customWidth="1"/>
    <col min="13582" max="13582" width="8" style="75" bestFit="1" customWidth="1"/>
    <col min="13583" max="13824" width="23.85546875" style="75"/>
    <col min="13825" max="13825" width="40.7109375" style="75" customWidth="1"/>
    <col min="13826" max="13826" width="16.7109375" style="75" bestFit="1" customWidth="1"/>
    <col min="13827" max="13828" width="13.140625" style="75" bestFit="1" customWidth="1"/>
    <col min="13829" max="13829" width="14.140625" style="75" bestFit="1" customWidth="1"/>
    <col min="13830" max="13830" width="13.140625" style="75" bestFit="1" customWidth="1"/>
    <col min="13831" max="13831" width="14.140625" style="75" bestFit="1" customWidth="1"/>
    <col min="13832" max="13832" width="13.140625" style="75" bestFit="1" customWidth="1"/>
    <col min="13833" max="13833" width="10.7109375" style="75" bestFit="1" customWidth="1"/>
    <col min="13834" max="13834" width="10.5703125" style="75" customWidth="1"/>
    <col min="13835" max="13837" width="10.42578125" style="75" bestFit="1" customWidth="1"/>
    <col min="13838" max="13838" width="8" style="75" bestFit="1" customWidth="1"/>
    <col min="13839" max="14080" width="23.85546875" style="75"/>
    <col min="14081" max="14081" width="40.7109375" style="75" customWidth="1"/>
    <col min="14082" max="14082" width="16.7109375" style="75" bestFit="1" customWidth="1"/>
    <col min="14083" max="14084" width="13.140625" style="75" bestFit="1" customWidth="1"/>
    <col min="14085" max="14085" width="14.140625" style="75" bestFit="1" customWidth="1"/>
    <col min="14086" max="14086" width="13.140625" style="75" bestFit="1" customWidth="1"/>
    <col min="14087" max="14087" width="14.140625" style="75" bestFit="1" customWidth="1"/>
    <col min="14088" max="14088" width="13.140625" style="75" bestFit="1" customWidth="1"/>
    <col min="14089" max="14089" width="10.7109375" style="75" bestFit="1" customWidth="1"/>
    <col min="14090" max="14090" width="10.5703125" style="75" customWidth="1"/>
    <col min="14091" max="14093" width="10.42578125" style="75" bestFit="1" customWidth="1"/>
    <col min="14094" max="14094" width="8" style="75" bestFit="1" customWidth="1"/>
    <col min="14095" max="14336" width="23.85546875" style="75"/>
    <col min="14337" max="14337" width="40.7109375" style="75" customWidth="1"/>
    <col min="14338" max="14338" width="16.7109375" style="75" bestFit="1" customWidth="1"/>
    <col min="14339" max="14340" width="13.140625" style="75" bestFit="1" customWidth="1"/>
    <col min="14341" max="14341" width="14.140625" style="75" bestFit="1" customWidth="1"/>
    <col min="14342" max="14342" width="13.140625" style="75" bestFit="1" customWidth="1"/>
    <col min="14343" max="14343" width="14.140625" style="75" bestFit="1" customWidth="1"/>
    <col min="14344" max="14344" width="13.140625" style="75" bestFit="1" customWidth="1"/>
    <col min="14345" max="14345" width="10.7109375" style="75" bestFit="1" customWidth="1"/>
    <col min="14346" max="14346" width="10.5703125" style="75" customWidth="1"/>
    <col min="14347" max="14349" width="10.42578125" style="75" bestFit="1" customWidth="1"/>
    <col min="14350" max="14350" width="8" style="75" bestFit="1" customWidth="1"/>
    <col min="14351" max="14592" width="23.85546875" style="75"/>
    <col min="14593" max="14593" width="40.7109375" style="75" customWidth="1"/>
    <col min="14594" max="14594" width="16.7109375" style="75" bestFit="1" customWidth="1"/>
    <col min="14595" max="14596" width="13.140625" style="75" bestFit="1" customWidth="1"/>
    <col min="14597" max="14597" width="14.140625" style="75" bestFit="1" customWidth="1"/>
    <col min="14598" max="14598" width="13.140625" style="75" bestFit="1" customWidth="1"/>
    <col min="14599" max="14599" width="14.140625" style="75" bestFit="1" customWidth="1"/>
    <col min="14600" max="14600" width="13.140625" style="75" bestFit="1" customWidth="1"/>
    <col min="14601" max="14601" width="10.7109375" style="75" bestFit="1" customWidth="1"/>
    <col min="14602" max="14602" width="10.5703125" style="75" customWidth="1"/>
    <col min="14603" max="14605" width="10.42578125" style="75" bestFit="1" customWidth="1"/>
    <col min="14606" max="14606" width="8" style="75" bestFit="1" customWidth="1"/>
    <col min="14607" max="14848" width="23.85546875" style="75"/>
    <col min="14849" max="14849" width="40.7109375" style="75" customWidth="1"/>
    <col min="14850" max="14850" width="16.7109375" style="75" bestFit="1" customWidth="1"/>
    <col min="14851" max="14852" width="13.140625" style="75" bestFit="1" customWidth="1"/>
    <col min="14853" max="14853" width="14.140625" style="75" bestFit="1" customWidth="1"/>
    <col min="14854" max="14854" width="13.140625" style="75" bestFit="1" customWidth="1"/>
    <col min="14855" max="14855" width="14.140625" style="75" bestFit="1" customWidth="1"/>
    <col min="14856" max="14856" width="13.140625" style="75" bestFit="1" customWidth="1"/>
    <col min="14857" max="14857" width="10.7109375" style="75" bestFit="1" customWidth="1"/>
    <col min="14858" max="14858" width="10.5703125" style="75" customWidth="1"/>
    <col min="14859" max="14861" width="10.42578125" style="75" bestFit="1" customWidth="1"/>
    <col min="14862" max="14862" width="8" style="75" bestFit="1" customWidth="1"/>
    <col min="14863" max="15104" width="23.85546875" style="75"/>
    <col min="15105" max="15105" width="40.7109375" style="75" customWidth="1"/>
    <col min="15106" max="15106" width="16.7109375" style="75" bestFit="1" customWidth="1"/>
    <col min="15107" max="15108" width="13.140625" style="75" bestFit="1" customWidth="1"/>
    <col min="15109" max="15109" width="14.140625" style="75" bestFit="1" customWidth="1"/>
    <col min="15110" max="15110" width="13.140625" style="75" bestFit="1" customWidth="1"/>
    <col min="15111" max="15111" width="14.140625" style="75" bestFit="1" customWidth="1"/>
    <col min="15112" max="15112" width="13.140625" style="75" bestFit="1" customWidth="1"/>
    <col min="15113" max="15113" width="10.7109375" style="75" bestFit="1" customWidth="1"/>
    <col min="15114" max="15114" width="10.5703125" style="75" customWidth="1"/>
    <col min="15115" max="15117" width="10.42578125" style="75" bestFit="1" customWidth="1"/>
    <col min="15118" max="15118" width="8" style="75" bestFit="1" customWidth="1"/>
    <col min="15119" max="15360" width="23.85546875" style="75"/>
    <col min="15361" max="15361" width="40.7109375" style="75" customWidth="1"/>
    <col min="15362" max="15362" width="16.7109375" style="75" bestFit="1" customWidth="1"/>
    <col min="15363" max="15364" width="13.140625" style="75" bestFit="1" customWidth="1"/>
    <col min="15365" max="15365" width="14.140625" style="75" bestFit="1" customWidth="1"/>
    <col min="15366" max="15366" width="13.140625" style="75" bestFit="1" customWidth="1"/>
    <col min="15367" max="15367" width="14.140625" style="75" bestFit="1" customWidth="1"/>
    <col min="15368" max="15368" width="13.140625" style="75" bestFit="1" customWidth="1"/>
    <col min="15369" max="15369" width="10.7109375" style="75" bestFit="1" customWidth="1"/>
    <col min="15370" max="15370" width="10.5703125" style="75" customWidth="1"/>
    <col min="15371" max="15373" width="10.42578125" style="75" bestFit="1" customWidth="1"/>
    <col min="15374" max="15374" width="8" style="75" bestFit="1" customWidth="1"/>
    <col min="15375" max="15616" width="23.85546875" style="75"/>
    <col min="15617" max="15617" width="40.7109375" style="75" customWidth="1"/>
    <col min="15618" max="15618" width="16.7109375" style="75" bestFit="1" customWidth="1"/>
    <col min="15619" max="15620" width="13.140625" style="75" bestFit="1" customWidth="1"/>
    <col min="15621" max="15621" width="14.140625" style="75" bestFit="1" customWidth="1"/>
    <col min="15622" max="15622" width="13.140625" style="75" bestFit="1" customWidth="1"/>
    <col min="15623" max="15623" width="14.140625" style="75" bestFit="1" customWidth="1"/>
    <col min="15624" max="15624" width="13.140625" style="75" bestFit="1" customWidth="1"/>
    <col min="15625" max="15625" width="10.7109375" style="75" bestFit="1" customWidth="1"/>
    <col min="15626" max="15626" width="10.5703125" style="75" customWidth="1"/>
    <col min="15627" max="15629" width="10.42578125" style="75" bestFit="1" customWidth="1"/>
    <col min="15630" max="15630" width="8" style="75" bestFit="1" customWidth="1"/>
    <col min="15631" max="15872" width="23.85546875" style="75"/>
    <col min="15873" max="15873" width="40.7109375" style="75" customWidth="1"/>
    <col min="15874" max="15874" width="16.7109375" style="75" bestFit="1" customWidth="1"/>
    <col min="15875" max="15876" width="13.140625" style="75" bestFit="1" customWidth="1"/>
    <col min="15877" max="15877" width="14.140625" style="75" bestFit="1" customWidth="1"/>
    <col min="15878" max="15878" width="13.140625" style="75" bestFit="1" customWidth="1"/>
    <col min="15879" max="15879" width="14.140625" style="75" bestFit="1" customWidth="1"/>
    <col min="15880" max="15880" width="13.140625" style="75" bestFit="1" customWidth="1"/>
    <col min="15881" max="15881" width="10.7109375" style="75" bestFit="1" customWidth="1"/>
    <col min="15882" max="15882" width="10.5703125" style="75" customWidth="1"/>
    <col min="15883" max="15885" width="10.42578125" style="75" bestFit="1" customWidth="1"/>
    <col min="15886" max="15886" width="8" style="75" bestFit="1" customWidth="1"/>
    <col min="15887" max="16128" width="23.85546875" style="75"/>
    <col min="16129" max="16129" width="40.7109375" style="75" customWidth="1"/>
    <col min="16130" max="16130" width="16.7109375" style="75" bestFit="1" customWidth="1"/>
    <col min="16131" max="16132" width="13.140625" style="75" bestFit="1" customWidth="1"/>
    <col min="16133" max="16133" width="14.140625" style="75" bestFit="1" customWidth="1"/>
    <col min="16134" max="16134" width="13.140625" style="75" bestFit="1" customWidth="1"/>
    <col min="16135" max="16135" width="14.140625" style="75" bestFit="1" customWidth="1"/>
    <col min="16136" max="16136" width="13.140625" style="75" bestFit="1" customWidth="1"/>
    <col min="16137" max="16137" width="10.7109375" style="75" bestFit="1" customWidth="1"/>
    <col min="16138" max="16138" width="10.5703125" style="75" customWidth="1"/>
    <col min="16139" max="16141" width="10.42578125" style="75" bestFit="1" customWidth="1"/>
    <col min="16142" max="16142" width="8" style="75" bestFit="1" customWidth="1"/>
    <col min="16143" max="16384" width="23.85546875" style="75"/>
  </cols>
  <sheetData>
    <row r="1" spans="1:14" s="4" customFormat="1" ht="89.25" thickBot="1">
      <c r="A1" s="124" t="s">
        <v>0</v>
      </c>
      <c r="B1" s="125"/>
      <c r="C1" s="126" t="s">
        <v>1</v>
      </c>
      <c r="D1" s="127"/>
      <c r="E1" s="128" t="s">
        <v>2</v>
      </c>
      <c r="F1" s="129"/>
      <c r="G1" s="130" t="s">
        <v>3</v>
      </c>
      <c r="H1" s="131"/>
      <c r="I1" s="132" t="s">
        <v>4</v>
      </c>
      <c r="J1" s="133"/>
      <c r="K1" s="1" t="s">
        <v>5</v>
      </c>
      <c r="L1" s="2" t="s">
        <v>6</v>
      </c>
      <c r="M1" s="2" t="s">
        <v>7</v>
      </c>
      <c r="N1" s="3" t="s">
        <v>8</v>
      </c>
    </row>
    <row r="2" spans="1:14" s="4" customFormat="1" ht="30.75" thickBot="1">
      <c r="A2" s="5" t="s">
        <v>9</v>
      </c>
      <c r="B2" s="6" t="s">
        <v>10</v>
      </c>
      <c r="C2" s="7" t="s">
        <v>11</v>
      </c>
      <c r="D2" s="7" t="s">
        <v>12</v>
      </c>
      <c r="E2" s="8" t="s">
        <v>11</v>
      </c>
      <c r="F2" s="7" t="s">
        <v>12</v>
      </c>
      <c r="G2" s="8" t="s">
        <v>11</v>
      </c>
      <c r="H2" s="7" t="s">
        <v>12</v>
      </c>
      <c r="I2" s="8" t="s">
        <v>11</v>
      </c>
      <c r="J2" s="7" t="s">
        <v>12</v>
      </c>
      <c r="K2" s="9"/>
      <c r="L2" s="10"/>
      <c r="M2" s="11"/>
      <c r="N2" s="12"/>
    </row>
    <row r="3" spans="1:14" s="22" customFormat="1" ht="14.25">
      <c r="A3" s="13" t="str">
        <f>'[1]Vörur fyrir vörukörfu.. tek út '!A3</f>
        <v>Smjör 500 g</v>
      </c>
      <c r="B3" s="14" t="s">
        <v>13</v>
      </c>
      <c r="C3" s="15">
        <f>+D3*1</f>
        <v>269</v>
      </c>
      <c r="D3" s="16">
        <f>'[1]Vörur fyrir vörukörfu.. tek út '!B3</f>
        <v>269</v>
      </c>
      <c r="E3" s="17">
        <f>+F3*1</f>
        <v>265</v>
      </c>
      <c r="F3" s="16">
        <f>'[1]Vörur fyrir vörukörfu.. tek út '!C3</f>
        <v>265</v>
      </c>
      <c r="G3" s="17">
        <f>+H3*1</f>
        <v>269</v>
      </c>
      <c r="H3" s="16">
        <f>'[1]Vörur fyrir vörukörfu.. tek út '!D3</f>
        <v>269</v>
      </c>
      <c r="I3" s="17">
        <f>+J3*1</f>
        <v>275</v>
      </c>
      <c r="J3" s="18">
        <f>'[1]Vörur fyrir vörukörfu.. tek út '!E3</f>
        <v>275</v>
      </c>
      <c r="K3" s="19">
        <f>(C3+E3+G3+I3)/4</f>
        <v>269.5</v>
      </c>
      <c r="L3" s="20">
        <f t="shared" ref="L3:L14" si="0">MAX(C3,E3,G3,I3)</f>
        <v>275</v>
      </c>
      <c r="M3" s="20">
        <f t="shared" ref="M3:M14" si="1">MIN(C3,E3,G3,I3)</f>
        <v>265</v>
      </c>
      <c r="N3" s="21">
        <f t="shared" ref="N3:N19" si="2">(L3-M3)/M3</f>
        <v>3.7735849056603772E-2</v>
      </c>
    </row>
    <row r="4" spans="1:14" s="22" customFormat="1" ht="14.25">
      <c r="A4" s="23" t="str">
        <f>'[1]Vörur fyrir vörukörfu.. tek út '!A4</f>
        <v>OS Skólaostur 26% Kílóverð</v>
      </c>
      <c r="B4" s="24" t="s">
        <v>14</v>
      </c>
      <c r="C4" s="25">
        <f>+D4*0.5</f>
        <v>615.5</v>
      </c>
      <c r="D4" s="26">
        <f>'[1]Vörur fyrir vörukörfu.. tek út '!B4</f>
        <v>1231</v>
      </c>
      <c r="E4" s="27">
        <f>+F4*0.5</f>
        <v>616</v>
      </c>
      <c r="F4" s="26">
        <f>'[1]Vörur fyrir vörukörfu.. tek út '!C4</f>
        <v>1232</v>
      </c>
      <c r="G4" s="27">
        <f>+H4*0.5</f>
        <v>648</v>
      </c>
      <c r="H4" s="26">
        <f>'[1]Vörur fyrir vörukörfu.. tek út '!D4</f>
        <v>1296</v>
      </c>
      <c r="I4" s="27">
        <f>+J4*0.5</f>
        <v>648</v>
      </c>
      <c r="J4" s="28">
        <f>'[1]Vörur fyrir vörukörfu.. tek út '!E4</f>
        <v>1296</v>
      </c>
      <c r="K4" s="29">
        <f t="shared" ref="K4:K19" si="3">(C4+E4+G4+I4)/4</f>
        <v>631.875</v>
      </c>
      <c r="L4" s="26">
        <f t="shared" si="0"/>
        <v>648</v>
      </c>
      <c r="M4" s="26">
        <f t="shared" si="1"/>
        <v>615.5</v>
      </c>
      <c r="N4" s="30">
        <f t="shared" si="2"/>
        <v>5.2802599512591392E-2</v>
      </c>
    </row>
    <row r="5" spans="1:14" s="22" customFormat="1" ht="14.25">
      <c r="A5" s="23" t="str">
        <f>'[1]Vörur fyrir vörukörfu.. tek út '!A5</f>
        <v>MS Mozzarella rifinn - 200g</v>
      </c>
      <c r="B5" s="24" t="s">
        <v>13</v>
      </c>
      <c r="C5" s="25">
        <f>+D5*1</f>
        <v>258</v>
      </c>
      <c r="D5" s="26">
        <f>'[1]Vörur fyrir vörukörfu.. tek út '!B5</f>
        <v>258</v>
      </c>
      <c r="E5" s="27">
        <f>+F5*1</f>
        <v>259</v>
      </c>
      <c r="F5" s="26">
        <f>'[1]Vörur fyrir vörukörfu.. tek út '!C5</f>
        <v>259</v>
      </c>
      <c r="G5" s="27">
        <f>+H5*1</f>
        <v>261</v>
      </c>
      <c r="H5" s="26">
        <f>'[1]Vörur fyrir vörukörfu.. tek út '!D5</f>
        <v>261</v>
      </c>
      <c r="I5" s="27">
        <f>+J5*1</f>
        <v>267</v>
      </c>
      <c r="J5" s="28">
        <f>'[1]Vörur fyrir vörukörfu.. tek út '!E5</f>
        <v>267</v>
      </c>
      <c r="K5" s="29">
        <f t="shared" si="3"/>
        <v>261.25</v>
      </c>
      <c r="L5" s="26">
        <f t="shared" si="0"/>
        <v>267</v>
      </c>
      <c r="M5" s="26">
        <f t="shared" si="1"/>
        <v>258</v>
      </c>
      <c r="N5" s="30">
        <f t="shared" si="2"/>
        <v>3.4883720930232558E-2</v>
      </c>
    </row>
    <row r="6" spans="1:14" s="22" customFormat="1" ht="14.25">
      <c r="A6" s="23" t="str">
        <f>'[1]Vörur fyrir vörukörfu.. tek út '!A6</f>
        <v>Camelmbert 150 g</v>
      </c>
      <c r="B6" s="24" t="s">
        <v>13</v>
      </c>
      <c r="C6" s="25">
        <f>+D6*1</f>
        <v>325</v>
      </c>
      <c r="D6" s="26">
        <f>'[1]Vörur fyrir vörukörfu.. tek út '!B6</f>
        <v>325</v>
      </c>
      <c r="E6" s="27">
        <f>+F6*1</f>
        <v>326</v>
      </c>
      <c r="F6" s="26">
        <f>'[1]Vörur fyrir vörukörfu.. tek út '!C6</f>
        <v>326</v>
      </c>
      <c r="G6" s="27">
        <f>+H6*1</f>
        <v>329</v>
      </c>
      <c r="H6" s="26">
        <f>'[1]Vörur fyrir vörukörfu.. tek út '!D6</f>
        <v>329</v>
      </c>
      <c r="I6" s="27">
        <f>+J6*1</f>
        <v>345</v>
      </c>
      <c r="J6" s="28">
        <f>'[1]Vörur fyrir vörukörfu.. tek út '!E6</f>
        <v>345</v>
      </c>
      <c r="K6" s="29">
        <f t="shared" si="3"/>
        <v>331.25</v>
      </c>
      <c r="L6" s="26">
        <f t="shared" si="0"/>
        <v>345</v>
      </c>
      <c r="M6" s="26">
        <f t="shared" si="1"/>
        <v>325</v>
      </c>
      <c r="N6" s="30">
        <f t="shared" si="2"/>
        <v>6.1538461538461542E-2</v>
      </c>
    </row>
    <row r="7" spans="1:14" s="22" customFormat="1" ht="14.25">
      <c r="A7" s="23" t="str">
        <f>'[1]Vörur fyrir vörukörfu.. tek út '!A7</f>
        <v>Kotasæla 200 g - lítil dós</v>
      </c>
      <c r="B7" s="24" t="s">
        <v>13</v>
      </c>
      <c r="C7" s="25">
        <f>+D7*1</f>
        <v>145</v>
      </c>
      <c r="D7" s="26">
        <f>'[1]Vörur fyrir vörukörfu.. tek út '!B7</f>
        <v>145</v>
      </c>
      <c r="E7" s="27">
        <f>+F7*1</f>
        <v>146</v>
      </c>
      <c r="F7" s="26">
        <f>'[1]Vörur fyrir vörukörfu.. tek út '!C7</f>
        <v>146</v>
      </c>
      <c r="G7" s="27">
        <f>+H7*1</f>
        <v>149</v>
      </c>
      <c r="H7" s="26">
        <f>'[1]Vörur fyrir vörukörfu.. tek út '!D7</f>
        <v>149</v>
      </c>
      <c r="I7" s="27">
        <f>+J7*1</f>
        <v>157</v>
      </c>
      <c r="J7" s="28">
        <f>'[1]Vörur fyrir vörukörfu.. tek út '!E7</f>
        <v>157</v>
      </c>
      <c r="K7" s="29">
        <f t="shared" si="3"/>
        <v>149.25</v>
      </c>
      <c r="L7" s="26">
        <f t="shared" si="0"/>
        <v>157</v>
      </c>
      <c r="M7" s="26">
        <f t="shared" si="1"/>
        <v>145</v>
      </c>
      <c r="N7" s="30">
        <f t="shared" si="2"/>
        <v>8.2758620689655171E-2</v>
      </c>
    </row>
    <row r="8" spans="1:14" s="22" customFormat="1" ht="14.25">
      <c r="A8" s="23" t="str">
        <f>'[1]Vörur fyrir vörukörfu.. tek út '!A8</f>
        <v xml:space="preserve">Léttmjólk 1 l </v>
      </c>
      <c r="B8" s="31" t="s">
        <v>15</v>
      </c>
      <c r="C8" s="25">
        <f>+D8*4</f>
        <v>392</v>
      </c>
      <c r="D8" s="26">
        <f>'[1]Vörur fyrir vörukörfu.. tek út '!B8</f>
        <v>98</v>
      </c>
      <c r="E8" s="27">
        <f>+F8*4</f>
        <v>396</v>
      </c>
      <c r="F8" s="26">
        <f>'[1]Vörur fyrir vörukörfu.. tek út '!C8</f>
        <v>99</v>
      </c>
      <c r="G8" s="27">
        <f>+H8*4</f>
        <v>396</v>
      </c>
      <c r="H8" s="26">
        <f>'[1]Vörur fyrir vörukörfu.. tek út '!D8</f>
        <v>99</v>
      </c>
      <c r="I8" s="27">
        <f>+J8*4</f>
        <v>408</v>
      </c>
      <c r="J8" s="28">
        <f>'[1]Vörur fyrir vörukörfu.. tek út '!E8</f>
        <v>102</v>
      </c>
      <c r="K8" s="29">
        <f t="shared" si="3"/>
        <v>398</v>
      </c>
      <c r="L8" s="26">
        <f t="shared" si="0"/>
        <v>408</v>
      </c>
      <c r="M8" s="26">
        <f t="shared" si="1"/>
        <v>392</v>
      </c>
      <c r="N8" s="30">
        <f t="shared" si="2"/>
        <v>4.0816326530612242E-2</v>
      </c>
    </row>
    <row r="9" spans="1:14" s="22" customFormat="1" ht="14.25">
      <c r="A9" s="23" t="str">
        <f>'[1]Vörur fyrir vörukörfu.. tek út '!A9</f>
        <v>MS Sýrður rjómi 10% - 1/4 lítri</v>
      </c>
      <c r="B9" s="31" t="s">
        <v>13</v>
      </c>
      <c r="C9" s="25">
        <f>+D9*1</f>
        <v>161</v>
      </c>
      <c r="D9" s="26">
        <f>'[1]Vörur fyrir vörukörfu.. tek út '!B9</f>
        <v>161</v>
      </c>
      <c r="E9" s="27">
        <f>+F9*1</f>
        <v>162</v>
      </c>
      <c r="F9" s="26">
        <f>'[1]Vörur fyrir vörukörfu.. tek út '!C9</f>
        <v>162</v>
      </c>
      <c r="G9" s="27">
        <f>+H9*1</f>
        <v>165</v>
      </c>
      <c r="H9" s="26">
        <f>'[1]Vörur fyrir vörukörfu.. tek út '!D9</f>
        <v>165</v>
      </c>
      <c r="I9" s="27">
        <f>+J9*1</f>
        <v>162</v>
      </c>
      <c r="J9" s="28">
        <f>'[1]Vörur fyrir vörukörfu.. tek út '!E9</f>
        <v>162</v>
      </c>
      <c r="K9" s="29">
        <f t="shared" si="3"/>
        <v>162.5</v>
      </c>
      <c r="L9" s="26">
        <f t="shared" si="0"/>
        <v>165</v>
      </c>
      <c r="M9" s="26">
        <f t="shared" si="1"/>
        <v>161</v>
      </c>
      <c r="N9" s="30">
        <f t="shared" si="2"/>
        <v>2.4844720496894408E-2</v>
      </c>
    </row>
    <row r="10" spans="1:14" s="22" customFormat="1" ht="14.25">
      <c r="A10" s="23" t="str">
        <f>'[1]Vörur fyrir vörukörfu.. tek út '!A10</f>
        <v xml:space="preserve">Skyr.is Bláberja 500 g - Stór dós </v>
      </c>
      <c r="B10" s="31" t="s">
        <v>13</v>
      </c>
      <c r="C10" s="25">
        <f>+D10*1</f>
        <v>251</v>
      </c>
      <c r="D10" s="26">
        <f>'[1]Vörur fyrir vörukörfu.. tek út '!B10</f>
        <v>251</v>
      </c>
      <c r="E10" s="27">
        <f>+F10*1</f>
        <v>253</v>
      </c>
      <c r="F10" s="26">
        <f>'[1]Vörur fyrir vörukörfu.. tek út '!C10</f>
        <v>253</v>
      </c>
      <c r="G10" s="27">
        <f>+H10*1</f>
        <v>254</v>
      </c>
      <c r="H10" s="26">
        <f>'[1]Vörur fyrir vörukörfu.. tek út '!D10</f>
        <v>254</v>
      </c>
      <c r="I10" s="27">
        <f>+J10*1</f>
        <v>257</v>
      </c>
      <c r="J10" s="28">
        <f>'[1]Vörur fyrir vörukörfu.. tek út '!E10</f>
        <v>257</v>
      </c>
      <c r="K10" s="29">
        <f t="shared" si="3"/>
        <v>253.75</v>
      </c>
      <c r="L10" s="26">
        <f t="shared" si="0"/>
        <v>257</v>
      </c>
      <c r="M10" s="26">
        <f t="shared" si="1"/>
        <v>251</v>
      </c>
      <c r="N10" s="30">
        <f t="shared" si="2"/>
        <v>2.3904382470119521E-2</v>
      </c>
    </row>
    <row r="11" spans="1:14" s="22" customFormat="1" ht="14.25">
      <c r="A11" s="23" t="str">
        <f>'[1]Vörur fyrir vörukörfu.. tek út '!A11</f>
        <v xml:space="preserve">KEA skyr hreint 500 g - Stór dós </v>
      </c>
      <c r="B11" s="31" t="s">
        <v>13</v>
      </c>
      <c r="C11" s="25">
        <f>+D11*1</f>
        <v>141</v>
      </c>
      <c r="D11" s="26">
        <f>'[1]Vörur fyrir vörukörfu.. tek út '!B11</f>
        <v>141</v>
      </c>
      <c r="E11" s="27">
        <f>+F11*1</f>
        <v>142</v>
      </c>
      <c r="F11" s="26">
        <f>'[1]Vörur fyrir vörukörfu.. tek út '!C11</f>
        <v>142</v>
      </c>
      <c r="G11" s="27">
        <f>+H11*1</f>
        <v>144</v>
      </c>
      <c r="H11" s="26">
        <f>'[1]Vörur fyrir vörukörfu.. tek út '!D11</f>
        <v>144</v>
      </c>
      <c r="I11" s="27">
        <f>+J11*1</f>
        <v>147</v>
      </c>
      <c r="J11" s="28">
        <f>'[1]Vörur fyrir vörukörfu.. tek út '!E11</f>
        <v>147</v>
      </c>
      <c r="K11" s="29">
        <f t="shared" si="3"/>
        <v>143.5</v>
      </c>
      <c r="L11" s="26">
        <f t="shared" si="0"/>
        <v>147</v>
      </c>
      <c r="M11" s="26">
        <f t="shared" si="1"/>
        <v>141</v>
      </c>
      <c r="N11" s="30">
        <f t="shared" si="2"/>
        <v>4.2553191489361701E-2</v>
      </c>
    </row>
    <row r="12" spans="1:14" s="22" customFormat="1">
      <c r="A12" s="32" t="str">
        <f>'[1]Vörur fyrir vörukörfu.. tek út '!A12</f>
        <v>Brauðmeti, kex og morgunkorn</v>
      </c>
      <c r="B12" s="33"/>
      <c r="C12" s="34"/>
      <c r="D12" s="35" t="str">
        <f>'[1]Vörur fyrir vörukörfu.. tek út '!B12</f>
        <v>Verð</v>
      </c>
      <c r="E12" s="36"/>
      <c r="F12" s="35" t="str">
        <f>'[1]Vörur fyrir vörukörfu.. tek út '!C12</f>
        <v>Verð</v>
      </c>
      <c r="G12" s="36"/>
      <c r="H12" s="35" t="str">
        <f>'[1]Vörur fyrir vörukörfu.. tek út '!D12</f>
        <v>Verð</v>
      </c>
      <c r="I12" s="36"/>
      <c r="J12" s="37" t="str">
        <f>'[1]Vörur fyrir vörukörfu.. tek út '!E12</f>
        <v>Verð</v>
      </c>
      <c r="K12" s="38"/>
      <c r="L12" s="39"/>
      <c r="M12" s="39"/>
      <c r="N12" s="40"/>
    </row>
    <row r="13" spans="1:14" s="22" customFormat="1" ht="28.5">
      <c r="A13" s="41" t="str">
        <f>'[1]Vörur fyrir vörukörfu.. tek út '!A13</f>
        <v>Heilhveitibrauð, samlokubrauð sneitt -  Ódýrasta kílóverð</v>
      </c>
      <c r="B13" s="42" t="s">
        <v>16</v>
      </c>
      <c r="C13" s="25">
        <f>+D13*0.77</f>
        <v>152.46</v>
      </c>
      <c r="D13" s="26">
        <f>'[1]Vörur fyrir vörukörfu.. tek út '!B13</f>
        <v>198</v>
      </c>
      <c r="E13" s="27">
        <f>+F13*0.77</f>
        <v>260.26</v>
      </c>
      <c r="F13" s="26">
        <f>'[1]Vörur fyrir vörukörfu.. tek út '!C13</f>
        <v>338</v>
      </c>
      <c r="G13" s="27">
        <f>+H13*0.77</f>
        <v>214.83</v>
      </c>
      <c r="H13" s="26">
        <f>'[1]Vörur fyrir vörukörfu.. tek út '!D13</f>
        <v>279</v>
      </c>
      <c r="I13" s="27">
        <f>+J13*0.77</f>
        <v>197.89000000000001</v>
      </c>
      <c r="J13" s="28">
        <f>'[1]Vörur fyrir vörukörfu.. tek út '!E13</f>
        <v>257</v>
      </c>
      <c r="K13" s="29">
        <f t="shared" si="3"/>
        <v>206.36</v>
      </c>
      <c r="L13" s="26">
        <f t="shared" si="0"/>
        <v>260.26</v>
      </c>
      <c r="M13" s="26">
        <f t="shared" si="1"/>
        <v>152.46</v>
      </c>
      <c r="N13" s="30">
        <f t="shared" si="2"/>
        <v>0.70707070707070696</v>
      </c>
    </row>
    <row r="14" spans="1:14" s="22" customFormat="1" ht="14.25">
      <c r="A14" s="41" t="str">
        <f>'[1]Vörur fyrir vörukörfu.. tek út '!A14</f>
        <v>Haust Hafrakex - Ódýrasta kílóverð</v>
      </c>
      <c r="B14" s="42" t="s">
        <v>17</v>
      </c>
      <c r="C14" s="25">
        <f>+D14*0.2</f>
        <v>204</v>
      </c>
      <c r="D14" s="26">
        <f>'[1]Vörur fyrir vörukörfu.. tek út '!B14</f>
        <v>1020</v>
      </c>
      <c r="E14" s="27">
        <f>+F14*0.2</f>
        <v>283.60000000000002</v>
      </c>
      <c r="F14" s="26">
        <f>'[1]Vörur fyrir vörukörfu.. tek út '!C14</f>
        <v>1418</v>
      </c>
      <c r="G14" s="27">
        <f>+H14*0.2</f>
        <v>264.8</v>
      </c>
      <c r="H14" s="26">
        <f>'[1]Vörur fyrir vörukörfu.. tek út '!D14</f>
        <v>1324</v>
      </c>
      <c r="I14" s="27">
        <f>+J14*0.2</f>
        <v>248</v>
      </c>
      <c r="J14" s="28">
        <f>'[1]Vörur fyrir vörukörfu.. tek út '!E14</f>
        <v>1240</v>
      </c>
      <c r="K14" s="29">
        <f t="shared" si="3"/>
        <v>250.10000000000002</v>
      </c>
      <c r="L14" s="26">
        <f t="shared" si="0"/>
        <v>283.60000000000002</v>
      </c>
      <c r="M14" s="26">
        <f t="shared" si="1"/>
        <v>204</v>
      </c>
      <c r="N14" s="30">
        <f t="shared" si="2"/>
        <v>0.39019607843137266</v>
      </c>
    </row>
    <row r="15" spans="1:14" s="22" customFormat="1" ht="14.25">
      <c r="A15" s="41" t="str">
        <f>'[1]Vörur fyrir vörukörfu.. tek út '!A15</f>
        <v>Haframjöl -  Ódýrasta kílóverð</v>
      </c>
      <c r="B15" s="31" t="s">
        <v>14</v>
      </c>
      <c r="C15" s="25">
        <f>+D15*0.5</f>
        <v>194</v>
      </c>
      <c r="D15" s="26">
        <f>'[1]Vörur fyrir vörukörfu.. tek út '!B15</f>
        <v>388</v>
      </c>
      <c r="E15" s="27">
        <f>+F15*0.5</f>
        <v>84.5</v>
      </c>
      <c r="F15" s="26">
        <f>'[1]Vörur fyrir vörukörfu.. tek út '!C15</f>
        <v>169</v>
      </c>
      <c r="G15" s="27">
        <f>+H15*0.5</f>
        <v>119.5</v>
      </c>
      <c r="H15" s="26">
        <f>'[1]Vörur fyrir vörukörfu.. tek út '!D15</f>
        <v>239</v>
      </c>
      <c r="I15" s="27">
        <f>+J15*0.5</f>
        <v>198</v>
      </c>
      <c r="J15" s="28">
        <f>'[1]Vörur fyrir vörukörfu.. tek út '!E15</f>
        <v>396</v>
      </c>
      <c r="K15" s="29">
        <f t="shared" si="3"/>
        <v>149</v>
      </c>
      <c r="L15" s="26">
        <f>MAX(C15,E15,G15,I15)</f>
        <v>198</v>
      </c>
      <c r="M15" s="26">
        <f>MIN(C15,E15,G15,I15)</f>
        <v>84.5</v>
      </c>
      <c r="N15" s="30">
        <f t="shared" si="2"/>
        <v>1.3431952662721893</v>
      </c>
    </row>
    <row r="16" spans="1:14" s="22" customFormat="1" ht="14.25">
      <c r="A16" s="41" t="str">
        <f>'[1]Vörur fyrir vörukörfu.. tek út '!A16</f>
        <v>Cocoa puffs - Ódýrasta kílóverð</v>
      </c>
      <c r="B16" s="31" t="s">
        <v>18</v>
      </c>
      <c r="C16" s="25">
        <f>+D16*0.465</f>
        <v>461.28000000000003</v>
      </c>
      <c r="D16" s="26">
        <f>'[1]Vörur fyrir vörukörfu.. tek út '!B16</f>
        <v>992</v>
      </c>
      <c r="E16" s="27">
        <f>+F16*0.465</f>
        <v>462.21000000000004</v>
      </c>
      <c r="F16" s="26">
        <f>'[1]Vörur fyrir vörukörfu.. tek út '!C16</f>
        <v>994</v>
      </c>
      <c r="G16" s="27">
        <f>+H16*0.465</f>
        <v>489.18</v>
      </c>
      <c r="H16" s="26">
        <f>'[1]Vörur fyrir vörukörfu.. tek út '!D16</f>
        <v>1052</v>
      </c>
      <c r="I16" s="27">
        <f>+J16*0.465</f>
        <v>569.16000000000008</v>
      </c>
      <c r="J16" s="28">
        <f>'[1]Vörur fyrir vörukörfu.. tek út '!E16</f>
        <v>1224</v>
      </c>
      <c r="K16" s="29">
        <f t="shared" si="3"/>
        <v>495.45750000000004</v>
      </c>
      <c r="L16" s="26">
        <f t="shared" ref="L16:L19" si="4">MAX(C16,E16,G16,I16)</f>
        <v>569.16000000000008</v>
      </c>
      <c r="M16" s="26">
        <f t="shared" ref="M16:M19" si="5">MIN(C16,E16,G16,I16)</f>
        <v>461.28000000000003</v>
      </c>
      <c r="N16" s="30">
        <f t="shared" si="2"/>
        <v>0.23387096774193558</v>
      </c>
    </row>
    <row r="17" spans="1:14" s="22" customFormat="1">
      <c r="A17" s="43" t="str">
        <f>'[1]Vörur fyrir vörukörfu.. tek út '!A17</f>
        <v>Kjötvörur og álegg</v>
      </c>
      <c r="B17" s="44"/>
      <c r="C17" s="34"/>
      <c r="D17" s="35" t="str">
        <f>'[1]Vörur fyrir vörukörfu.. tek út '!B17</f>
        <v>Verð</v>
      </c>
      <c r="E17" s="36"/>
      <c r="F17" s="35" t="str">
        <f>'[1]Vörur fyrir vörukörfu.. tek út '!C17</f>
        <v>Verð</v>
      </c>
      <c r="G17" s="36"/>
      <c r="H17" s="35" t="str">
        <f>'[1]Vörur fyrir vörukörfu.. tek út '!D17</f>
        <v>Verð</v>
      </c>
      <c r="I17" s="36"/>
      <c r="J17" s="37" t="str">
        <f>'[1]Vörur fyrir vörukörfu.. tek út '!E17</f>
        <v>Verð</v>
      </c>
      <c r="K17" s="38"/>
      <c r="L17" s="39"/>
      <c r="M17" s="39"/>
      <c r="N17" s="30"/>
    </row>
    <row r="18" spans="1:14" s="22" customFormat="1" ht="14.25">
      <c r="A18" s="41" t="str">
        <f>'[1]Vörur fyrir vörukörfu.. tek út '!A18</f>
        <v>Ali skinka - pakki  kílóverð</v>
      </c>
      <c r="B18" s="31" t="s">
        <v>19</v>
      </c>
      <c r="C18" s="25">
        <f>+D18*0.25</f>
        <v>562</v>
      </c>
      <c r="D18" s="26">
        <f>'[1]Vörur fyrir vörukörfu.. tek út '!B18</f>
        <v>2248</v>
      </c>
      <c r="E18" s="27">
        <f>+F18*0.25</f>
        <v>624.5</v>
      </c>
      <c r="F18" s="26">
        <f>'[1]Vörur fyrir vörukörfu.. tek út '!C18</f>
        <v>2498</v>
      </c>
      <c r="G18" s="27">
        <f>+H18*0.25</f>
        <v>624.5</v>
      </c>
      <c r="H18" s="26">
        <f>'[1]Vörur fyrir vörukörfu.. tek út '!D18</f>
        <v>2498</v>
      </c>
      <c r="I18" s="27">
        <f>+J18*0.25</f>
        <v>624.5</v>
      </c>
      <c r="J18" s="28">
        <f>'[1]Vörur fyrir vörukörfu.. tek út '!E18</f>
        <v>2498</v>
      </c>
      <c r="K18" s="29">
        <f t="shared" si="3"/>
        <v>608.875</v>
      </c>
      <c r="L18" s="26">
        <f t="shared" si="4"/>
        <v>624.5</v>
      </c>
      <c r="M18" s="26">
        <f t="shared" si="5"/>
        <v>562</v>
      </c>
      <c r="N18" s="30">
        <f t="shared" si="2"/>
        <v>0.11120996441281139</v>
      </c>
    </row>
    <row r="19" spans="1:14" s="22" customFormat="1" ht="14.25">
      <c r="A19" s="41" t="str">
        <f>'[1]Vörur fyrir vörukörfu.. tek út '!A19</f>
        <v>Rúllupylsa álegg - Ódýrast kílóverð</v>
      </c>
      <c r="B19" s="31" t="s">
        <v>20</v>
      </c>
      <c r="C19" s="25">
        <f>+D19*0.1</f>
        <v>191</v>
      </c>
      <c r="D19" s="26">
        <f>'[1]Vörur fyrir vörukörfu.. tek út '!B19</f>
        <v>1910</v>
      </c>
      <c r="E19" s="27">
        <f>+F19*0.1</f>
        <v>262</v>
      </c>
      <c r="F19" s="26">
        <f>'[1]Vörur fyrir vörukörfu.. tek út '!C19</f>
        <v>2620</v>
      </c>
      <c r="G19" s="27">
        <f>+H19*0.1</f>
        <v>237.8</v>
      </c>
      <c r="H19" s="26">
        <f>'[1]Vörur fyrir vörukörfu.. tek út '!D19</f>
        <v>2378</v>
      </c>
      <c r="I19" s="27">
        <f>+J19*0.1</f>
        <v>262</v>
      </c>
      <c r="J19" s="28">
        <f>'[1]Vörur fyrir vörukörfu.. tek út '!E19</f>
        <v>2620</v>
      </c>
      <c r="K19" s="29">
        <f t="shared" si="3"/>
        <v>238.2</v>
      </c>
      <c r="L19" s="26">
        <f t="shared" si="4"/>
        <v>262</v>
      </c>
      <c r="M19" s="26">
        <f t="shared" si="5"/>
        <v>191</v>
      </c>
      <c r="N19" s="30">
        <f t="shared" si="2"/>
        <v>0.37172774869109948</v>
      </c>
    </row>
    <row r="20" spans="1:14" s="4" customFormat="1">
      <c r="A20" s="45" t="str">
        <f>'[1]Vörur fyrir vörukörfu.. tek út '!A20</f>
        <v>Frosnar vörur</v>
      </c>
      <c r="B20" s="46"/>
      <c r="C20" s="34"/>
      <c r="D20" s="35" t="str">
        <f>'[1]Vörur fyrir vörukörfu.. tek út '!B20</f>
        <v>Verð</v>
      </c>
      <c r="E20" s="36"/>
      <c r="F20" s="35" t="str">
        <f>'[1]Vörur fyrir vörukörfu.. tek út '!C20</f>
        <v>Verð</v>
      </c>
      <c r="G20" s="36"/>
      <c r="H20" s="35" t="str">
        <f>'[1]Vörur fyrir vörukörfu.. tek út '!D20</f>
        <v>Verð</v>
      </c>
      <c r="I20" s="36"/>
      <c r="J20" s="37" t="str">
        <f>'[1]Vörur fyrir vörukörfu.. tek út '!E20</f>
        <v>Verð</v>
      </c>
      <c r="K20" s="38"/>
      <c r="L20" s="39"/>
      <c r="M20" s="39"/>
      <c r="N20" s="40"/>
    </row>
    <row r="21" spans="1:14" s="22" customFormat="1" ht="28.5">
      <c r="A21" s="41" t="str">
        <f>'[1]Vörur fyrir vörukörfu.. tek út '!A21</f>
        <v>Lambalæri frosið - Ódýrasta kílóverð</v>
      </c>
      <c r="B21" s="31" t="s">
        <v>21</v>
      </c>
      <c r="C21" s="25">
        <f>+D21*2</f>
        <v>1996</v>
      </c>
      <c r="D21" s="26">
        <f>'[1]Vörur fyrir vörukörfu.. tek út '!B21</f>
        <v>998</v>
      </c>
      <c r="E21" s="27">
        <f>+F21*2</f>
        <v>1996</v>
      </c>
      <c r="F21" s="26">
        <f>'[1]Vörur fyrir vörukörfu.. tek út '!C21</f>
        <v>998</v>
      </c>
      <c r="G21" s="27">
        <f>+H21*2</f>
        <v>2396</v>
      </c>
      <c r="H21" s="26">
        <f>'[1]Vörur fyrir vörukörfu.. tek út '!D21</f>
        <v>1198</v>
      </c>
      <c r="I21" s="27">
        <f>+J21*2</f>
        <v>2996</v>
      </c>
      <c r="J21" s="28">
        <f>'[1]Vörur fyrir vörukörfu.. tek út '!E21</f>
        <v>1498</v>
      </c>
      <c r="K21" s="29">
        <f>(C21+E21+G21+I21)/4</f>
        <v>2346</v>
      </c>
      <c r="L21" s="26">
        <f>MAX(C21,E21,G21,I21)</f>
        <v>2996</v>
      </c>
      <c r="M21" s="26">
        <f>MIN(C21,E21,G21,I21)</f>
        <v>1996</v>
      </c>
      <c r="N21" s="40">
        <f>(L21-M21)/M21</f>
        <v>0.50100200400801598</v>
      </c>
    </row>
    <row r="22" spans="1:14" s="22" customFormat="1" ht="28.5">
      <c r="A22" s="41" t="str">
        <f>'[1]Vörur fyrir vörukörfu.. tek út '!A22</f>
        <v>Kjúklingur heill frosinn - Ódýrasta kílóverð</v>
      </c>
      <c r="B22" s="31" t="s">
        <v>22</v>
      </c>
      <c r="C22" s="25">
        <f>+D22*1.3</f>
        <v>773.5</v>
      </c>
      <c r="D22" s="26">
        <f>'[1]Vörur fyrir vörukörfu.. tek út '!B22</f>
        <v>595</v>
      </c>
      <c r="E22" s="27">
        <f>+F22*1.3</f>
        <v>777.4</v>
      </c>
      <c r="F22" s="26">
        <f>'[1]Vörur fyrir vörukörfu.. tek út '!C22</f>
        <v>598</v>
      </c>
      <c r="G22" s="27">
        <f>+H22*1.3</f>
        <v>687.7</v>
      </c>
      <c r="H22" s="26">
        <f>'[1]Vörur fyrir vörukörfu.. tek út '!D22</f>
        <v>529</v>
      </c>
      <c r="I22" s="27">
        <f>+J22*1.3</f>
        <v>908.7</v>
      </c>
      <c r="J22" s="28">
        <f>'[1]Vörur fyrir vörukörfu.. tek út '!E22</f>
        <v>699</v>
      </c>
      <c r="K22" s="29">
        <f>(C22+E22+G22+I22)/4</f>
        <v>786.82500000000005</v>
      </c>
      <c r="L22" s="26">
        <f>MAX(C22,E22,G22,I22)</f>
        <v>908.7</v>
      </c>
      <c r="M22" s="26">
        <f>MIN(C22,E22,G22,I22)</f>
        <v>687.7</v>
      </c>
      <c r="N22" s="30">
        <f>(L22-M22)/M22</f>
        <v>0.32136105860113418</v>
      </c>
    </row>
    <row r="23" spans="1:14" s="22" customFormat="1" ht="28.5">
      <c r="A23" s="41" t="str">
        <f>'[1]Vörur fyrir vörukörfu.. tek út '!A23</f>
        <v>Ýsuflök / roð og beinlaus - Ódýrasta kílóverð</v>
      </c>
      <c r="B23" s="31" t="s">
        <v>14</v>
      </c>
      <c r="C23" s="25">
        <f>+D23*0.5</f>
        <v>449</v>
      </c>
      <c r="D23" s="26">
        <f>'[1]Vörur fyrir vörukörfu.. tek út '!B23</f>
        <v>898</v>
      </c>
      <c r="E23" s="27">
        <f>+F23*0.5</f>
        <v>549</v>
      </c>
      <c r="F23" s="26">
        <f>'[1]Vörur fyrir vörukörfu.. tek út '!C23</f>
        <v>1098</v>
      </c>
      <c r="G23" s="27">
        <f>+H23*0.5</f>
        <v>460</v>
      </c>
      <c r="H23" s="26">
        <f>'[1]Vörur fyrir vörukörfu.. tek út '!D23</f>
        <v>920</v>
      </c>
      <c r="I23" s="27">
        <f>+J23*0.5</f>
        <v>472.5</v>
      </c>
      <c r="J23" s="28">
        <f>'[1]Vörur fyrir vörukörfu.. tek út '!E23</f>
        <v>945</v>
      </c>
      <c r="K23" s="29">
        <f>(C23+E23+G23+I23)/4</f>
        <v>482.625</v>
      </c>
      <c r="L23" s="26">
        <f>MAX(C23,E23,G23,I23)</f>
        <v>549</v>
      </c>
      <c r="M23" s="26">
        <f>MIN(C23,E23,G23,I23)</f>
        <v>449</v>
      </c>
      <c r="N23" s="30">
        <f>(L23-M23)/M23</f>
        <v>0.22271714922048999</v>
      </c>
    </row>
    <row r="24" spans="1:14" s="22" customFormat="1">
      <c r="A24" s="47" t="str">
        <f>'[1]Vörur fyrir vörukörfu.. tek út '!A24</f>
        <v>Dósamatur og þurrvörur</v>
      </c>
      <c r="B24" s="46"/>
      <c r="C24" s="48"/>
      <c r="D24" s="35" t="str">
        <f>'[1]Vörur fyrir vörukörfu.. tek út '!B24</f>
        <v>Verð</v>
      </c>
      <c r="E24" s="49"/>
      <c r="F24" s="35" t="str">
        <f>'[1]Vörur fyrir vörukörfu.. tek út '!C24</f>
        <v>Verð</v>
      </c>
      <c r="G24" s="49"/>
      <c r="H24" s="35" t="str">
        <f>'[1]Vörur fyrir vörukörfu.. tek út '!D24</f>
        <v>Verð</v>
      </c>
      <c r="I24" s="49"/>
      <c r="J24" s="37" t="str">
        <f>'[1]Vörur fyrir vörukörfu.. tek út '!E24</f>
        <v>Verð</v>
      </c>
      <c r="K24" s="50"/>
      <c r="L24" s="51"/>
      <c r="M24" s="51"/>
      <c r="N24" s="52"/>
    </row>
    <row r="25" spans="1:14" s="22" customFormat="1" ht="14.25">
      <c r="A25" s="41" t="str">
        <f>'[1]Vörur fyrir vörukörfu.. tek út '!A25</f>
        <v>Basmalti grjón - Ódýrasta kílóverð</v>
      </c>
      <c r="B25" s="31" t="s">
        <v>23</v>
      </c>
      <c r="C25" s="25">
        <f>+D25*0.5</f>
        <v>259</v>
      </c>
      <c r="D25" s="26">
        <f>'[1]Vörur fyrir vörukörfu.. tek út '!B25</f>
        <v>518</v>
      </c>
      <c r="E25" s="27">
        <f>+F25*0.5</f>
        <v>336</v>
      </c>
      <c r="F25" s="26">
        <f>'[1]Vörur fyrir vörukörfu.. tek út '!C25</f>
        <v>672</v>
      </c>
      <c r="G25" s="27">
        <f>+H25*0.5</f>
        <v>374.5</v>
      </c>
      <c r="H25" s="26">
        <f>'[1]Vörur fyrir vörukörfu.. tek út '!D25</f>
        <v>749</v>
      </c>
      <c r="I25" s="27">
        <f>+J25*0.5</f>
        <v>205.5</v>
      </c>
      <c r="J25" s="28">
        <f>'[1]Vörur fyrir vörukörfu.. tek út '!E25</f>
        <v>411</v>
      </c>
      <c r="K25" s="29">
        <f t="shared" ref="K25:K30" si="6">(C25+E25+G25+I25)/4</f>
        <v>293.75</v>
      </c>
      <c r="L25" s="26">
        <f t="shared" ref="L25:L30" si="7">MAX(C25,E25,G25,I25)</f>
        <v>374.5</v>
      </c>
      <c r="M25" s="26">
        <f t="shared" ref="M25:M30" si="8">MIN(C25,E25,G25,I25)</f>
        <v>205.5</v>
      </c>
      <c r="N25" s="30">
        <f t="shared" ref="N25:N30" si="9">(L25-M25)/M25</f>
        <v>0.82238442822384428</v>
      </c>
    </row>
    <row r="26" spans="1:14" s="22" customFormat="1" ht="14.25">
      <c r="A26" s="41" t="str">
        <f>'[1]Vörur fyrir vörukörfu.. tek út '!A26</f>
        <v xml:space="preserve">Hveiti - Ódýrasta kílóverð </v>
      </c>
      <c r="B26" s="31" t="s">
        <v>24</v>
      </c>
      <c r="C26" s="25">
        <f>+D26*1</f>
        <v>89</v>
      </c>
      <c r="D26" s="26">
        <f>'[1]Vörur fyrir vörukörfu.. tek út '!B26</f>
        <v>89</v>
      </c>
      <c r="E26" s="27">
        <f>+F26*1</f>
        <v>115</v>
      </c>
      <c r="F26" s="26">
        <f>'[1]Vörur fyrir vörukörfu.. tek út '!C26</f>
        <v>115</v>
      </c>
      <c r="G26" s="27">
        <f>+H26*1</f>
        <v>96</v>
      </c>
      <c r="H26" s="26">
        <f>'[1]Vörur fyrir vörukörfu.. tek út '!D26</f>
        <v>96</v>
      </c>
      <c r="I26" s="27">
        <f>+J26*1</f>
        <v>125</v>
      </c>
      <c r="J26" s="28">
        <f>'[1]Vörur fyrir vörukörfu.. tek út '!E26</f>
        <v>125</v>
      </c>
      <c r="K26" s="29">
        <f t="shared" si="6"/>
        <v>106.25</v>
      </c>
      <c r="L26" s="26">
        <f t="shared" si="7"/>
        <v>125</v>
      </c>
      <c r="M26" s="26">
        <f t="shared" si="8"/>
        <v>89</v>
      </c>
      <c r="N26" s="30">
        <f t="shared" si="9"/>
        <v>0.4044943820224719</v>
      </c>
    </row>
    <row r="27" spans="1:14" s="22" customFormat="1" ht="14.25">
      <c r="A27" s="41" t="str">
        <f>'[1]Vörur fyrir vörukörfu.. tek út '!A27</f>
        <v>Sykur -  Ódýrasta kílóverð</v>
      </c>
      <c r="B27" s="31" t="s">
        <v>24</v>
      </c>
      <c r="C27" s="25">
        <f>+D27*1</f>
        <v>195</v>
      </c>
      <c r="D27" s="26">
        <f>'[1]Vörur fyrir vörukörfu.. tek út '!B27</f>
        <v>195</v>
      </c>
      <c r="E27" s="27">
        <f>+F27*1</f>
        <v>196</v>
      </c>
      <c r="F27" s="26">
        <f>'[1]Vörur fyrir vörukörfu.. tek út '!C27</f>
        <v>196</v>
      </c>
      <c r="G27" s="27">
        <f>+H27*1</f>
        <v>240</v>
      </c>
      <c r="H27" s="26">
        <f>'[1]Vörur fyrir vörukörfu.. tek út '!D27</f>
        <v>240</v>
      </c>
      <c r="I27" s="27">
        <f>+J27*1</f>
        <v>198</v>
      </c>
      <c r="J27" s="28">
        <f>'[1]Vörur fyrir vörukörfu.. tek út '!E27</f>
        <v>198</v>
      </c>
      <c r="K27" s="29">
        <f t="shared" si="6"/>
        <v>207.25</v>
      </c>
      <c r="L27" s="26">
        <f t="shared" si="7"/>
        <v>240</v>
      </c>
      <c r="M27" s="26">
        <f t="shared" si="8"/>
        <v>195</v>
      </c>
      <c r="N27" s="30">
        <f t="shared" si="9"/>
        <v>0.23076923076923078</v>
      </c>
    </row>
    <row r="28" spans="1:14" s="22" customFormat="1" ht="14.25">
      <c r="A28" s="41" t="str">
        <f>'[1]Vörur fyrir vörukörfu.. tek út '!A28</f>
        <v>Þurrger bréf 11,2gr - Ódýrast</v>
      </c>
      <c r="B28" s="31" t="s">
        <v>13</v>
      </c>
      <c r="C28" s="25">
        <f>+D28*1</f>
        <v>37</v>
      </c>
      <c r="D28" s="26">
        <f>'[1]Vörur fyrir vörukörfu.. tek út '!B28</f>
        <v>37</v>
      </c>
      <c r="E28" s="27">
        <f>+F28*1</f>
        <v>39</v>
      </c>
      <c r="F28" s="26">
        <f>'[1]Vörur fyrir vörukörfu.. tek út '!C28</f>
        <v>39</v>
      </c>
      <c r="G28" s="27">
        <f>+H28*1</f>
        <v>42</v>
      </c>
      <c r="H28" s="26">
        <f>'[1]Vörur fyrir vörukörfu.. tek út '!D28</f>
        <v>42</v>
      </c>
      <c r="I28" s="27">
        <f>+J28*1</f>
        <v>49</v>
      </c>
      <c r="J28" s="28">
        <f>'[1]Vörur fyrir vörukörfu.. tek út '!E28</f>
        <v>49</v>
      </c>
      <c r="K28" s="29">
        <f t="shared" si="6"/>
        <v>41.75</v>
      </c>
      <c r="L28" s="26">
        <f t="shared" si="7"/>
        <v>49</v>
      </c>
      <c r="M28" s="26">
        <f t="shared" si="8"/>
        <v>37</v>
      </c>
      <c r="N28" s="30">
        <f t="shared" si="9"/>
        <v>0.32432432432432434</v>
      </c>
    </row>
    <row r="29" spans="1:14" s="4" customFormat="1" ht="14.25">
      <c r="A29" s="41" t="str">
        <f>'[1]Vörur fyrir vörukörfu.. tek út '!A29</f>
        <v>E.Finnsson pítusósa lítraverð</v>
      </c>
      <c r="B29" s="31" t="s">
        <v>25</v>
      </c>
      <c r="C29" s="25">
        <f>+D29*0.25</f>
        <v>177.5</v>
      </c>
      <c r="D29" s="26">
        <f>'[1]Vörur fyrir vörukörfu.. tek út '!B29</f>
        <v>710</v>
      </c>
      <c r="E29" s="27">
        <f>+F29*0.25</f>
        <v>196</v>
      </c>
      <c r="F29" s="26">
        <f>'[1]Vörur fyrir vörukörfu.. tek út '!C29</f>
        <v>784</v>
      </c>
      <c r="G29" s="27">
        <f>+H29*0.25</f>
        <v>190</v>
      </c>
      <c r="H29" s="26">
        <f>'[1]Vörur fyrir vörukörfu.. tek út '!D29</f>
        <v>760</v>
      </c>
      <c r="I29" s="27">
        <f>+J29*0.25</f>
        <v>231.5</v>
      </c>
      <c r="J29" s="28">
        <f>'[1]Vörur fyrir vörukörfu.. tek út '!E29</f>
        <v>926</v>
      </c>
      <c r="K29" s="29">
        <f t="shared" si="6"/>
        <v>198.75</v>
      </c>
      <c r="L29" s="26">
        <f t="shared" si="7"/>
        <v>231.5</v>
      </c>
      <c r="M29" s="26">
        <f t="shared" si="8"/>
        <v>177.5</v>
      </c>
      <c r="N29" s="30">
        <f t="shared" si="9"/>
        <v>0.30422535211267604</v>
      </c>
    </row>
    <row r="30" spans="1:14" s="22" customFormat="1" ht="14.25">
      <c r="A30" s="41" t="str">
        <f>'[1]Vörur fyrir vörukörfu.. tek út '!A30</f>
        <v xml:space="preserve">Jarðaberjasulta - ódýrast </v>
      </c>
      <c r="B30" s="31" t="s">
        <v>25</v>
      </c>
      <c r="C30" s="25">
        <f>+D30*0.25</f>
        <v>136</v>
      </c>
      <c r="D30" s="26">
        <f>'[1]Vörur fyrir vörukörfu.. tek út '!B30</f>
        <v>544</v>
      </c>
      <c r="E30" s="27">
        <f>+F30*0.25</f>
        <v>309.5</v>
      </c>
      <c r="F30" s="26">
        <f>'[1]Vörur fyrir vörukörfu.. tek út '!C30</f>
        <v>1238</v>
      </c>
      <c r="G30" s="27">
        <f>+H30*0.25</f>
        <v>187</v>
      </c>
      <c r="H30" s="26">
        <f>'[1]Vörur fyrir vörukörfu.. tek út '!D30</f>
        <v>748</v>
      </c>
      <c r="I30" s="27">
        <f>+J30*0.25</f>
        <v>272</v>
      </c>
      <c r="J30" s="28">
        <f>'[1]Vörur fyrir vörukörfu.. tek út '!E30</f>
        <v>1088</v>
      </c>
      <c r="K30" s="29">
        <f t="shared" si="6"/>
        <v>226.125</v>
      </c>
      <c r="L30" s="26">
        <f t="shared" si="7"/>
        <v>309.5</v>
      </c>
      <c r="M30" s="26">
        <f t="shared" si="8"/>
        <v>136</v>
      </c>
      <c r="N30" s="30">
        <f t="shared" si="9"/>
        <v>1.275735294117647</v>
      </c>
    </row>
    <row r="31" spans="1:14" s="4" customFormat="1">
      <c r="A31" s="47" t="str">
        <f>'[1]Vörur fyrir vörukörfu.. tek út '!A31</f>
        <v>Kaffi, te og kakómalt</v>
      </c>
      <c r="B31" s="46"/>
      <c r="C31" s="48"/>
      <c r="D31" s="35" t="str">
        <f>'[1]Vörur fyrir vörukörfu.. tek út '!B31</f>
        <v>Verð</v>
      </c>
      <c r="E31" s="49"/>
      <c r="F31" s="35" t="str">
        <f>'[1]Vörur fyrir vörukörfu.. tek út '!C31</f>
        <v>Verð</v>
      </c>
      <c r="G31" s="49"/>
      <c r="H31" s="35" t="str">
        <f>'[1]Vörur fyrir vörukörfu.. tek út '!D31</f>
        <v>Verð</v>
      </c>
      <c r="I31" s="49"/>
      <c r="J31" s="37" t="str">
        <f>'[1]Vörur fyrir vörukörfu.. tek út '!E31</f>
        <v>Verð</v>
      </c>
      <c r="K31" s="53"/>
      <c r="L31" s="51"/>
      <c r="M31" s="51"/>
      <c r="N31" s="54"/>
    </row>
    <row r="32" spans="1:14" s="22" customFormat="1" ht="28.5">
      <c r="A32" s="41" t="str">
        <f>'[1]Vörur fyrir vörukörfu.. tek út '!A32</f>
        <v>Merrild mellemristet 103 kaffi 0,500 kg</v>
      </c>
      <c r="B32" s="55" t="s">
        <v>13</v>
      </c>
      <c r="C32" s="56">
        <f>+D32*1</f>
        <v>569</v>
      </c>
      <c r="D32" s="26">
        <f>'[1]Vörur fyrir vörukörfu.. tek út '!B32</f>
        <v>569</v>
      </c>
      <c r="E32" s="57">
        <f>+F32*1</f>
        <v>570</v>
      </c>
      <c r="F32" s="26">
        <f>'[1]Vörur fyrir vörukörfu.. tek út '!C32</f>
        <v>570</v>
      </c>
      <c r="G32" s="57">
        <f>+H32*1</f>
        <v>589</v>
      </c>
      <c r="H32" s="26">
        <f>'[1]Vörur fyrir vörukörfu.. tek út '!D32</f>
        <v>589</v>
      </c>
      <c r="I32" s="57">
        <f>+J32*1</f>
        <v>598</v>
      </c>
      <c r="J32" s="28">
        <f>'[1]Vörur fyrir vörukörfu.. tek út '!E32</f>
        <v>598</v>
      </c>
      <c r="K32" s="58">
        <f>(C32+E32+G32+I32)/4</f>
        <v>581.5</v>
      </c>
      <c r="L32" s="59">
        <f>MAX(C32,E32,G32,I32)</f>
        <v>598</v>
      </c>
      <c r="M32" s="59">
        <f>MIN(C32,E32,G32,I32)</f>
        <v>569</v>
      </c>
      <c r="N32" s="60">
        <f t="shared" ref="N32:N40" si="10">(L32-M32)/M32</f>
        <v>5.0966608084358524E-2</v>
      </c>
    </row>
    <row r="33" spans="1:14" s="22" customFormat="1" ht="28.5">
      <c r="A33" s="41" t="str">
        <f>'[1]Vörur fyrir vörukörfu.. tek út '!A33</f>
        <v>Nesquick kakómalt - ódýrasta kílóverð</v>
      </c>
      <c r="B33" s="55" t="s">
        <v>23</v>
      </c>
      <c r="C33" s="56">
        <f>+D33*0.5</f>
        <v>379.5</v>
      </c>
      <c r="D33" s="26">
        <f>'[1]Vörur fyrir vörukörfu.. tek út '!B33</f>
        <v>759</v>
      </c>
      <c r="E33" s="57">
        <f>+F33*0.5</f>
        <v>389</v>
      </c>
      <c r="F33" s="26">
        <f>'[1]Vörur fyrir vörukörfu.. tek út '!C33</f>
        <v>778</v>
      </c>
      <c r="G33" s="57">
        <f>+H33*0.5</f>
        <v>439</v>
      </c>
      <c r="H33" s="26">
        <f>'[1]Vörur fyrir vörukörfu.. tek út '!D33</f>
        <v>878</v>
      </c>
      <c r="I33" s="57">
        <f>+J33*0.5</f>
        <v>698</v>
      </c>
      <c r="J33" s="28">
        <f>'[1]Vörur fyrir vörukörfu.. tek út '!E33</f>
        <v>1396</v>
      </c>
      <c r="K33" s="58">
        <f>(C33+E33+G33+I33)/4</f>
        <v>476.375</v>
      </c>
      <c r="L33" s="59">
        <f t="shared" ref="L33:L40" si="11">MAX(C33,E33,G33,I33)</f>
        <v>698</v>
      </c>
      <c r="M33" s="59">
        <f t="shared" ref="M33:M40" si="12">MIN(C33,E33,G33,I33)</f>
        <v>379.5</v>
      </c>
      <c r="N33" s="60">
        <f t="shared" si="10"/>
        <v>0.83926218708827405</v>
      </c>
    </row>
    <row r="34" spans="1:14" s="22" customFormat="1">
      <c r="A34" s="32" t="s">
        <v>26</v>
      </c>
      <c r="B34" s="61"/>
      <c r="C34" s="62"/>
      <c r="D34" s="35" t="str">
        <f>'[1]Vörur fyrir vörukörfu.. tek út '!B34</f>
        <v>Verð</v>
      </c>
      <c r="E34" s="63"/>
      <c r="F34" s="35" t="str">
        <f>'[1]Vörur fyrir vörukörfu.. tek út '!C34</f>
        <v>Verð</v>
      </c>
      <c r="G34" s="63"/>
      <c r="H34" s="35" t="str">
        <f>'[1]Vörur fyrir vörukörfu.. tek út '!D34</f>
        <v>Verð</v>
      </c>
      <c r="I34" s="63"/>
      <c r="J34" s="37" t="str">
        <f>'[1]Vörur fyrir vörukörfu.. tek út '!E34</f>
        <v>Verð</v>
      </c>
      <c r="K34" s="64"/>
      <c r="L34" s="65"/>
      <c r="M34" s="65"/>
      <c r="N34" s="66"/>
    </row>
    <row r="35" spans="1:14" s="22" customFormat="1" ht="28.5">
      <c r="A35" s="41" t="str">
        <f>'[1]Vörur fyrir vörukörfu.. tek út '!A35</f>
        <v>Epli jónagold, per kg - Ódýrasta kílóverð</v>
      </c>
      <c r="B35" s="55" t="s">
        <v>14</v>
      </c>
      <c r="C35" s="56">
        <f>+D35*0.5</f>
        <v>55.5</v>
      </c>
      <c r="D35" s="26">
        <f>'[1]Vörur fyrir vörukörfu.. tek út '!B35</f>
        <v>111</v>
      </c>
      <c r="E35" s="57">
        <f>+F35*0.5</f>
        <v>56</v>
      </c>
      <c r="F35" s="26">
        <f>'[1]Vörur fyrir vörukörfu.. tek út '!C35</f>
        <v>112</v>
      </c>
      <c r="G35" s="57">
        <f>+H35*0.5</f>
        <v>60.5</v>
      </c>
      <c r="H35" s="26">
        <f>'[1]Vörur fyrir vörukörfu.. tek út '!D35</f>
        <v>121</v>
      </c>
      <c r="I35" s="57">
        <f>+J35*0.5</f>
        <v>109.5</v>
      </c>
      <c r="J35" s="28">
        <f>'[1]Vörur fyrir vörukörfu.. tek út '!E35</f>
        <v>219</v>
      </c>
      <c r="K35" s="58">
        <f t="shared" ref="K35:K40" si="13">(C35+E35+G35+I35)/4</f>
        <v>70.375</v>
      </c>
      <c r="L35" s="59">
        <f t="shared" si="11"/>
        <v>109.5</v>
      </c>
      <c r="M35" s="59">
        <f t="shared" si="12"/>
        <v>55.5</v>
      </c>
      <c r="N35" s="60">
        <f t="shared" si="10"/>
        <v>0.97297297297297303</v>
      </c>
    </row>
    <row r="36" spans="1:14" s="22" customFormat="1" ht="28.5">
      <c r="A36" s="41" t="str">
        <f>'[1]Vörur fyrir vörukörfu.. tek út '!A36</f>
        <v>Bananar, per kg - Ódýrasta kílóverð</v>
      </c>
      <c r="B36" s="55" t="s">
        <v>24</v>
      </c>
      <c r="C36" s="56">
        <f>+D36*1</f>
        <v>258</v>
      </c>
      <c r="D36" s="26">
        <f>'[1]Vörur fyrir vörukörfu.. tek út '!B36</f>
        <v>258</v>
      </c>
      <c r="E36" s="57">
        <f>+F36*1</f>
        <v>195</v>
      </c>
      <c r="F36" s="26">
        <f>'[1]Vörur fyrir vörukörfu.. tek út '!C36</f>
        <v>195</v>
      </c>
      <c r="G36" s="57">
        <f>+H36*1</f>
        <v>259</v>
      </c>
      <c r="H36" s="26">
        <f>'[1]Vörur fyrir vörukörfu.. tek út '!D36</f>
        <v>259</v>
      </c>
      <c r="I36" s="57">
        <f>+J36*1</f>
        <v>285</v>
      </c>
      <c r="J36" s="28">
        <f>'[1]Vörur fyrir vörukörfu.. tek út '!E36</f>
        <v>285</v>
      </c>
      <c r="K36" s="58">
        <f t="shared" si="13"/>
        <v>249.25</v>
      </c>
      <c r="L36" s="59">
        <f t="shared" si="11"/>
        <v>285</v>
      </c>
      <c r="M36" s="59">
        <f t="shared" si="12"/>
        <v>195</v>
      </c>
      <c r="N36" s="60">
        <f t="shared" si="10"/>
        <v>0.46153846153846156</v>
      </c>
    </row>
    <row r="37" spans="1:14" s="22" customFormat="1" ht="28.5">
      <c r="A37" s="41" t="str">
        <f>'[1]Vörur fyrir vörukörfu.. tek út '!A37</f>
        <v>Gullauga Kartöflur, per kg - Ódýrasta kílóverð</v>
      </c>
      <c r="B37" s="55" t="s">
        <v>24</v>
      </c>
      <c r="C37" s="56">
        <f>+D37*1</f>
        <v>145</v>
      </c>
      <c r="D37" s="26">
        <f>'[1]Vörur fyrir vörukörfu.. tek út '!B37</f>
        <v>145</v>
      </c>
      <c r="E37" s="57">
        <f>+F37*1</f>
        <v>175</v>
      </c>
      <c r="F37" s="26">
        <f>'[1]Vörur fyrir vörukörfu.. tek út '!C37</f>
        <v>175</v>
      </c>
      <c r="G37" s="57">
        <f>+H37*1</f>
        <v>149</v>
      </c>
      <c r="H37" s="26">
        <f>'[1]Vörur fyrir vörukörfu.. tek út '!D37</f>
        <v>149</v>
      </c>
      <c r="I37" s="57">
        <f>+J37*1</f>
        <v>175</v>
      </c>
      <c r="J37" s="28">
        <f>'[1]Vörur fyrir vörukörfu.. tek út '!E37</f>
        <v>175</v>
      </c>
      <c r="K37" s="58">
        <f t="shared" si="13"/>
        <v>161</v>
      </c>
      <c r="L37" s="59">
        <f t="shared" si="11"/>
        <v>175</v>
      </c>
      <c r="M37" s="59">
        <f t="shared" si="12"/>
        <v>145</v>
      </c>
      <c r="N37" s="60">
        <f t="shared" si="10"/>
        <v>0.20689655172413793</v>
      </c>
    </row>
    <row r="38" spans="1:14" s="4" customFormat="1" ht="28.5">
      <c r="A38" s="41" t="str">
        <f>'[1]Vörur fyrir vörukörfu.. tek út '!A38</f>
        <v>Tómatar íslenskir - Ódýrasta kílóverð</v>
      </c>
      <c r="B38" s="55" t="s">
        <v>27</v>
      </c>
      <c r="C38" s="56">
        <f>+D38*0.3</f>
        <v>77.7</v>
      </c>
      <c r="D38" s="26">
        <f>'[1]Vörur fyrir vörukörfu.. tek út '!B38</f>
        <v>259</v>
      </c>
      <c r="E38" s="57">
        <f>+F38*0.3</f>
        <v>114</v>
      </c>
      <c r="F38" s="26">
        <f>'[1]Vörur fyrir vörukörfu.. tek út '!C38</f>
        <v>380</v>
      </c>
      <c r="G38" s="57">
        <f>+H38*0.3</f>
        <v>119.39999999999999</v>
      </c>
      <c r="H38" s="26">
        <f>'[1]Vörur fyrir vörukörfu.. tek út '!D38</f>
        <v>398</v>
      </c>
      <c r="I38" s="57">
        <f>+J38*0.3</f>
        <v>149.69999999999999</v>
      </c>
      <c r="J38" s="28">
        <f>'[1]Vörur fyrir vörukörfu.. tek út '!E38</f>
        <v>499</v>
      </c>
      <c r="K38" s="58">
        <f t="shared" si="13"/>
        <v>115.19999999999999</v>
      </c>
      <c r="L38" s="59">
        <f t="shared" si="11"/>
        <v>149.69999999999999</v>
      </c>
      <c r="M38" s="59">
        <f t="shared" si="12"/>
        <v>77.7</v>
      </c>
      <c r="N38" s="60">
        <f t="shared" si="10"/>
        <v>0.92664092664092645</v>
      </c>
    </row>
    <row r="39" spans="1:14" s="4" customFormat="1" ht="28.5">
      <c r="A39" s="41" t="str">
        <f>'[1]Vörur fyrir vörukörfu.. tek út '!A39</f>
        <v>Gulrætur nýjar íslenskar , per kg - Ódýrasta kílóverð</v>
      </c>
      <c r="B39" s="55" t="s">
        <v>14</v>
      </c>
      <c r="C39" s="56">
        <f>+D39*0.5</f>
        <v>159</v>
      </c>
      <c r="D39" s="26">
        <f>'[1]Vörur fyrir vörukörfu.. tek út '!B39</f>
        <v>318</v>
      </c>
      <c r="E39" s="57">
        <f>+F39*0.5</f>
        <v>139.5</v>
      </c>
      <c r="F39" s="26">
        <f>'[1]Vörur fyrir vörukörfu.. tek út '!C39</f>
        <v>279</v>
      </c>
      <c r="G39" s="57">
        <f>+H39*0.5</f>
        <v>244.5</v>
      </c>
      <c r="H39" s="26">
        <f>'[1]Vörur fyrir vörukörfu.. tek út '!D39</f>
        <v>489</v>
      </c>
      <c r="I39" s="57">
        <f>+J39*0.5</f>
        <v>359.5</v>
      </c>
      <c r="J39" s="28">
        <f>'[1]Vörur fyrir vörukörfu.. tek út '!E39</f>
        <v>719</v>
      </c>
      <c r="K39" s="58">
        <f t="shared" si="13"/>
        <v>225.625</v>
      </c>
      <c r="L39" s="59">
        <f t="shared" si="11"/>
        <v>359.5</v>
      </c>
      <c r="M39" s="59">
        <f t="shared" si="12"/>
        <v>139.5</v>
      </c>
      <c r="N39" s="60">
        <f t="shared" si="10"/>
        <v>1.5770609318996416</v>
      </c>
    </row>
    <row r="40" spans="1:14" s="4" customFormat="1" ht="14.25">
      <c r="A40" s="41" t="str">
        <f>'[1]Vörur fyrir vörukörfu.. tek út '!A40</f>
        <v>Chilli rauður - Ódýrasta kílóverð</v>
      </c>
      <c r="B40" s="31" t="s">
        <v>28</v>
      </c>
      <c r="C40" s="56">
        <f>+D40*0.01</f>
        <v>12.9</v>
      </c>
      <c r="D40" s="26">
        <f>'[1]Vörur fyrir vörukörfu.. tek út '!B40</f>
        <v>1290</v>
      </c>
      <c r="E40" s="57">
        <f>+F40*0.01</f>
        <v>17.990000000000002</v>
      </c>
      <c r="F40" s="26">
        <f>'[1]Vörur fyrir vörukörfu.. tek út '!C40</f>
        <v>1799</v>
      </c>
      <c r="G40" s="57">
        <f>+H40*0.01</f>
        <v>32.25</v>
      </c>
      <c r="H40" s="26">
        <f>'[1]Vörur fyrir vörukörfu.. tek út '!D40</f>
        <v>3225</v>
      </c>
      <c r="I40" s="57">
        <f>+J40*0.01</f>
        <v>33.75</v>
      </c>
      <c r="J40" s="28">
        <f>'[1]Vörur fyrir vörukörfu.. tek út '!E40</f>
        <v>3375</v>
      </c>
      <c r="K40" s="58">
        <f t="shared" si="13"/>
        <v>24.2225</v>
      </c>
      <c r="L40" s="59">
        <f t="shared" si="11"/>
        <v>33.75</v>
      </c>
      <c r="M40" s="59">
        <f t="shared" si="12"/>
        <v>12.9</v>
      </c>
      <c r="N40" s="60">
        <f t="shared" si="10"/>
        <v>1.6162790697674418</v>
      </c>
    </row>
    <row r="41" spans="1:14" s="4" customFormat="1" ht="14.25">
      <c r="A41" s="41" t="str">
        <f>'[1]Vörur fyrir vörukörfu.. tek út '!A41</f>
        <v>Avocado - Ódýrasta kílóverð</v>
      </c>
      <c r="B41" s="55" t="s">
        <v>17</v>
      </c>
      <c r="C41" s="56">
        <f>+D41*0.2</f>
        <v>91.4</v>
      </c>
      <c r="D41" s="26">
        <f>'[1]Vörur fyrir vörukörfu.. tek út '!B41</f>
        <v>457</v>
      </c>
      <c r="E41" s="67">
        <f>+F41*0.2</f>
        <v>91.600000000000009</v>
      </c>
      <c r="F41" s="26">
        <f>'[1]Vörur fyrir vörukörfu.. tek út '!C41</f>
        <v>458</v>
      </c>
      <c r="G41" s="67">
        <f>+H41*0.2</f>
        <v>91.800000000000011</v>
      </c>
      <c r="H41" s="26">
        <f>'[1]Vörur fyrir vörukörfu.. tek út '!D41</f>
        <v>459</v>
      </c>
      <c r="I41" s="67">
        <f>+J41*0.2</f>
        <v>91.800000000000011</v>
      </c>
      <c r="J41" s="28">
        <f>'[1]Vörur fyrir vörukörfu.. tek út '!E41</f>
        <v>459</v>
      </c>
      <c r="K41" s="58">
        <f>(C41+E41+G41+I41)/4</f>
        <v>91.65</v>
      </c>
      <c r="L41" s="59">
        <f>MAX(C41,E41,G41,I41)</f>
        <v>91.800000000000011</v>
      </c>
      <c r="M41" s="59">
        <f>MIN(C41,E41,G41,I41)</f>
        <v>91.4</v>
      </c>
      <c r="N41" s="60">
        <f>(L41-M41)/M41</f>
        <v>4.3763676148797122E-3</v>
      </c>
    </row>
    <row r="42" spans="1:14" s="22" customFormat="1" ht="14.25">
      <c r="A42" s="41" t="str">
        <f>'[1]Vörur fyrir vörukörfu.. tek út '!A42</f>
        <v>Spínat per kg - Ódýrasta kílóverð</v>
      </c>
      <c r="B42" s="55" t="s">
        <v>29</v>
      </c>
      <c r="C42" s="56">
        <f>+D42*0.4</f>
        <v>918</v>
      </c>
      <c r="D42" s="26">
        <f>'[1]Vörur fyrir vörukörfu.. tek út '!B42</f>
        <v>2295</v>
      </c>
      <c r="E42" s="67">
        <f>+F42*0.4</f>
        <v>652</v>
      </c>
      <c r="F42" s="26">
        <f>'[1]Vörur fyrir vörukörfu.. tek út '!C42</f>
        <v>1630</v>
      </c>
      <c r="G42" s="67">
        <f>+H42*0.4</f>
        <v>620</v>
      </c>
      <c r="H42" s="26">
        <f>'[1]Vörur fyrir vörukörfu.. tek út '!D42</f>
        <v>1550</v>
      </c>
      <c r="I42" s="67">
        <f>+J42*0.4</f>
        <v>620</v>
      </c>
      <c r="J42" s="28">
        <f>'[1]Vörur fyrir vörukörfu.. tek út '!E42</f>
        <v>1550</v>
      </c>
      <c r="K42" s="58">
        <f>(C42+E42+G42+I42)/4</f>
        <v>702.5</v>
      </c>
      <c r="L42" s="59">
        <f>MAX(C42,E42,G42,I42)</f>
        <v>918</v>
      </c>
      <c r="M42" s="59">
        <f>MIN(C42,E42,G42,I42)</f>
        <v>620</v>
      </c>
      <c r="N42" s="60">
        <f>(L42-M42)/M42</f>
        <v>0.48064516129032259</v>
      </c>
    </row>
    <row r="43" spans="1:14" s="22" customFormat="1" ht="14.25">
      <c r="A43" s="41" t="str">
        <f>'[1]Vörur fyrir vörukörfu.. tek út '!A43</f>
        <v xml:space="preserve">Sætar kartöflur, Ódýrasta kílóverð </v>
      </c>
      <c r="B43" s="55" t="s">
        <v>24</v>
      </c>
      <c r="C43" s="56">
        <f>+D43*1</f>
        <v>385</v>
      </c>
      <c r="D43" s="26">
        <f>'[1]Vörur fyrir vörukörfu.. tek út '!B43</f>
        <v>385</v>
      </c>
      <c r="E43" s="67">
        <f>+F43*1</f>
        <v>386</v>
      </c>
      <c r="F43" s="26">
        <f>'[1]Vörur fyrir vörukörfu.. tek út '!C43</f>
        <v>386</v>
      </c>
      <c r="G43" s="67">
        <f>+H43*1</f>
        <v>387</v>
      </c>
      <c r="H43" s="26">
        <f>'[1]Vörur fyrir vörukörfu.. tek út '!D43</f>
        <v>387</v>
      </c>
      <c r="I43" s="67">
        <f>+J43*1</f>
        <v>405</v>
      </c>
      <c r="J43" s="28">
        <f>'[1]Vörur fyrir vörukörfu.. tek út '!E43</f>
        <v>405</v>
      </c>
      <c r="K43" s="58">
        <f>(C43+E43+G43+I43)/4</f>
        <v>390.75</v>
      </c>
      <c r="L43" s="59">
        <f>MAX(C43,E43,G43,I43)</f>
        <v>405</v>
      </c>
      <c r="M43" s="59">
        <f>MIN(C43,E43,G43,I43)</f>
        <v>385</v>
      </c>
      <c r="N43" s="60">
        <f>(L43-M43)/M43</f>
        <v>5.1948051948051951E-2</v>
      </c>
    </row>
    <row r="44" spans="1:14" s="22" customFormat="1">
      <c r="A44" s="47" t="str">
        <f>'[1]Vörur fyrir vörukörfu.. tek út '!A44</f>
        <v>Drykkjarvörur</v>
      </c>
      <c r="B44" s="68"/>
      <c r="C44" s="69"/>
      <c r="D44" s="35" t="str">
        <f>'[1]Vörur fyrir vörukörfu.. tek út '!B44</f>
        <v>Verð</v>
      </c>
      <c r="E44" s="70"/>
      <c r="F44" s="35" t="str">
        <f>'[1]Vörur fyrir vörukörfu.. tek út '!C44</f>
        <v>Verð</v>
      </c>
      <c r="G44" s="70"/>
      <c r="H44" s="35" t="str">
        <f>'[1]Vörur fyrir vörukörfu.. tek út '!D44</f>
        <v>Verð</v>
      </c>
      <c r="I44" s="70"/>
      <c r="J44" s="37" t="str">
        <f>'[1]Vörur fyrir vörukörfu.. tek út '!E44</f>
        <v>Verð</v>
      </c>
      <c r="K44" s="71"/>
      <c r="L44" s="72"/>
      <c r="M44" s="72"/>
      <c r="N44" s="73"/>
    </row>
    <row r="45" spans="1:14" s="22" customFormat="1" ht="28.5">
      <c r="A45" s="41" t="str">
        <f>'[1]Vörur fyrir vörukörfu.. tek út '!A45</f>
        <v>Svali appelsínu  3 x 250 ml - ATH 3 fernur saman</v>
      </c>
      <c r="B45" s="55" t="s">
        <v>30</v>
      </c>
      <c r="C45" s="56">
        <f>+D45*1</f>
        <v>104</v>
      </c>
      <c r="D45" s="26">
        <f>'[1]Vörur fyrir vörukörfu.. tek út '!B45</f>
        <v>104</v>
      </c>
      <c r="E45" s="67">
        <f>+F45*1</f>
        <v>105</v>
      </c>
      <c r="F45" s="26">
        <f>'[1]Vörur fyrir vörukörfu.. tek út '!C45</f>
        <v>105</v>
      </c>
      <c r="G45" s="67">
        <f>+H45*1</f>
        <v>119</v>
      </c>
      <c r="H45" s="26">
        <f>'[1]Vörur fyrir vörukörfu.. tek út '!D45</f>
        <v>119</v>
      </c>
      <c r="I45" s="67">
        <f>+J45*1</f>
        <v>139</v>
      </c>
      <c r="J45" s="28">
        <f>'[1]Vörur fyrir vörukörfu.. tek út '!E45</f>
        <v>139</v>
      </c>
      <c r="K45" s="58">
        <f>(C45+E45+G45+I45)/4</f>
        <v>116.75</v>
      </c>
      <c r="L45" s="59">
        <f>MAX(C45,E45,G45,I45)</f>
        <v>139</v>
      </c>
      <c r="M45" s="59">
        <f>MIN(C45,E45,G45,I45)</f>
        <v>104</v>
      </c>
      <c r="N45" s="60">
        <f>(L45-M45)/M45</f>
        <v>0.33653846153846156</v>
      </c>
    </row>
    <row r="46" spans="1:14" s="22" customFormat="1" ht="14.25">
      <c r="A46" s="41" t="str">
        <f>'[1]Vörur fyrir vörukörfu.. tek út '!A46</f>
        <v>Coca cola 2 l</v>
      </c>
      <c r="B46" s="55" t="s">
        <v>31</v>
      </c>
      <c r="C46" s="56">
        <f>+D46*2</f>
        <v>516</v>
      </c>
      <c r="D46" s="26">
        <f>'[1]Vörur fyrir vörukörfu.. tek út '!B46</f>
        <v>258</v>
      </c>
      <c r="E46" s="67">
        <f>+F46*2</f>
        <v>518</v>
      </c>
      <c r="F46" s="26">
        <f>'[1]Vörur fyrir vörukörfu.. tek út '!C46</f>
        <v>259</v>
      </c>
      <c r="G46" s="67">
        <f>+H46*2</f>
        <v>530</v>
      </c>
      <c r="H46" s="26">
        <f>'[1]Vörur fyrir vörukörfu.. tek út '!D46</f>
        <v>265</v>
      </c>
      <c r="I46" s="67">
        <f>+J46*2</f>
        <v>506</v>
      </c>
      <c r="J46" s="28">
        <f>'[1]Vörur fyrir vörukörfu.. tek út '!E46</f>
        <v>253</v>
      </c>
      <c r="K46" s="58">
        <f>(C46+E46+G46+I46)/4</f>
        <v>517.5</v>
      </c>
      <c r="L46" s="59">
        <f>MAX(C46,E46,G46,I46)</f>
        <v>530</v>
      </c>
      <c r="M46" s="59">
        <f>MIN(C46,E46,G46,I46)</f>
        <v>506</v>
      </c>
      <c r="N46" s="60">
        <f>(L46-M46)/M46</f>
        <v>4.7430830039525688E-2</v>
      </c>
    </row>
    <row r="47" spans="1:14">
      <c r="A47" s="41" t="str">
        <f>'[1]Vörur fyrir vörukörfu.. tek út '!A47</f>
        <v>Schweppes tonic 2 l</v>
      </c>
      <c r="B47" s="74" t="s">
        <v>13</v>
      </c>
      <c r="C47" s="56">
        <f>+D47*1</f>
        <v>258</v>
      </c>
      <c r="D47" s="26">
        <f>'[1]Vörur fyrir vörukörfu.. tek út '!B47</f>
        <v>258</v>
      </c>
      <c r="E47" s="67">
        <f>+F47*1</f>
        <v>259</v>
      </c>
      <c r="F47" s="26">
        <f>'[1]Vörur fyrir vörukörfu.. tek út '!C47</f>
        <v>259</v>
      </c>
      <c r="G47" s="67">
        <f>+H47*1</f>
        <v>265</v>
      </c>
      <c r="H47" s="26">
        <f>'[1]Vörur fyrir vörukörfu.. tek út '!D47</f>
        <v>265</v>
      </c>
      <c r="I47" s="67">
        <f>+J47*1</f>
        <v>285</v>
      </c>
      <c r="J47" s="28">
        <f>'[1]Vörur fyrir vörukörfu.. tek út '!E47</f>
        <v>285</v>
      </c>
      <c r="K47" s="58">
        <f t="shared" ref="K47:K54" si="14">(C47+E47+G47+I47)/4</f>
        <v>266.75</v>
      </c>
      <c r="L47" s="59">
        <f t="shared" ref="L47:L54" si="15">MAX(C47,E47,G47,I47)</f>
        <v>285</v>
      </c>
      <c r="M47" s="59">
        <f t="shared" ref="M47:M54" si="16">MIN(C47,E47,G47,I47)</f>
        <v>258</v>
      </c>
      <c r="N47" s="60">
        <f t="shared" ref="N47:N54" si="17">(L47-M47)/M47</f>
        <v>0.10465116279069768</v>
      </c>
    </row>
    <row r="48" spans="1:14">
      <c r="A48" s="47" t="str">
        <f>'[1]Vörur fyrir vörukörfu.. tek út '!A48</f>
        <v xml:space="preserve">Sætindi og snakk </v>
      </c>
      <c r="B48" s="76"/>
      <c r="C48" s="62"/>
      <c r="D48" s="35" t="str">
        <f>'[1]Vörur fyrir vörukörfu.. tek út '!B48</f>
        <v>Verð</v>
      </c>
      <c r="E48" s="77"/>
      <c r="F48" s="35" t="str">
        <f>'[1]Vörur fyrir vörukörfu.. tek út '!C48</f>
        <v>Verð</v>
      </c>
      <c r="G48" s="77"/>
      <c r="H48" s="35" t="str">
        <f>'[1]Vörur fyrir vörukörfu.. tek út '!D48</f>
        <v>Verð</v>
      </c>
      <c r="I48" s="77"/>
      <c r="J48" s="37" t="str">
        <f>'[1]Vörur fyrir vörukörfu.. tek út '!E48</f>
        <v>Verð</v>
      </c>
      <c r="K48" s="64"/>
      <c r="L48" s="65"/>
      <c r="M48" s="65"/>
      <c r="N48" s="60"/>
    </row>
    <row r="49" spans="1:14" ht="28.5">
      <c r="A49" s="41" t="str">
        <f>'[1]Vörur fyrir vörukörfu.. tek út '!A49</f>
        <v>Örbylgjupoppkorn - Ódýrasta kílóverð</v>
      </c>
      <c r="B49" s="74" t="s">
        <v>14</v>
      </c>
      <c r="C49" s="56">
        <f>+D49*0.5</f>
        <v>199</v>
      </c>
      <c r="D49" s="26">
        <f>'[1]Vörur fyrir vörukörfu.. tek út '!B49</f>
        <v>398</v>
      </c>
      <c r="E49" s="67">
        <f>+F49*0.5</f>
        <v>265</v>
      </c>
      <c r="F49" s="26">
        <f>'[1]Vörur fyrir vörukörfu.. tek út '!C49</f>
        <v>530</v>
      </c>
      <c r="G49" s="67">
        <f>+H49*0.5</f>
        <v>265</v>
      </c>
      <c r="H49" s="26">
        <f>'[1]Vörur fyrir vörukörfu.. tek út '!D49</f>
        <v>530</v>
      </c>
      <c r="I49" s="67">
        <f>+J49*0.5</f>
        <v>250</v>
      </c>
      <c r="J49" s="28">
        <f>'[1]Vörur fyrir vörukörfu.. tek út '!E49</f>
        <v>500</v>
      </c>
      <c r="K49" s="58">
        <f t="shared" si="14"/>
        <v>244.75</v>
      </c>
      <c r="L49" s="59">
        <f t="shared" si="15"/>
        <v>265</v>
      </c>
      <c r="M49" s="59">
        <f t="shared" si="16"/>
        <v>199</v>
      </c>
      <c r="N49" s="60">
        <f t="shared" si="17"/>
        <v>0.33165829145728642</v>
      </c>
    </row>
    <row r="50" spans="1:14">
      <c r="A50" s="41" t="str">
        <f>'[1]Vörur fyrir vörukörfu.. tek út '!A50</f>
        <v>Osta Stjörnupopp 100gr</v>
      </c>
      <c r="B50" s="74" t="s">
        <v>13</v>
      </c>
      <c r="C50" s="56">
        <f>+D50*1</f>
        <v>129</v>
      </c>
      <c r="D50" s="26">
        <f>'[1]Vörur fyrir vörukörfu.. tek út '!B50</f>
        <v>129</v>
      </c>
      <c r="E50" s="67">
        <f>+F50*1</f>
        <v>130</v>
      </c>
      <c r="F50" s="26">
        <f>'[1]Vörur fyrir vörukörfu.. tek út '!C50</f>
        <v>130</v>
      </c>
      <c r="G50" s="67">
        <f>+H50*1</f>
        <v>133</v>
      </c>
      <c r="H50" s="26">
        <f>'[1]Vörur fyrir vörukörfu.. tek út '!D50</f>
        <v>133</v>
      </c>
      <c r="I50" s="67">
        <f>+J50*1</f>
        <v>135</v>
      </c>
      <c r="J50" s="28">
        <f>'[1]Vörur fyrir vörukörfu.. tek út '!E50</f>
        <v>135</v>
      </c>
      <c r="K50" s="58">
        <f t="shared" si="14"/>
        <v>131.75</v>
      </c>
      <c r="L50" s="59">
        <f t="shared" si="15"/>
        <v>135</v>
      </c>
      <c r="M50" s="59">
        <f t="shared" si="16"/>
        <v>129</v>
      </c>
      <c r="N50" s="60">
        <f t="shared" si="17"/>
        <v>4.6511627906976744E-2</v>
      </c>
    </row>
    <row r="51" spans="1:14">
      <c r="A51" s="47" t="str">
        <f>'[1]Vörur fyrir vörukörfu.. tek út '!A51</f>
        <v>Hreinlætisvörur</v>
      </c>
      <c r="B51" s="76"/>
      <c r="C51" s="62"/>
      <c r="D51" s="35" t="str">
        <f>'[1]Vörur fyrir vörukörfu.. tek út '!B51</f>
        <v>Verð</v>
      </c>
      <c r="E51" s="77"/>
      <c r="F51" s="35" t="str">
        <f>'[1]Vörur fyrir vörukörfu.. tek út '!C51</f>
        <v>Verð</v>
      </c>
      <c r="G51" s="77"/>
      <c r="H51" s="35" t="str">
        <f>'[1]Vörur fyrir vörukörfu.. tek út '!D51</f>
        <v>Verð</v>
      </c>
      <c r="I51" s="77"/>
      <c r="J51" s="37" t="str">
        <f>'[1]Vörur fyrir vörukörfu.. tek út '!E51</f>
        <v>Verð</v>
      </c>
      <c r="K51" s="64"/>
      <c r="L51" s="65"/>
      <c r="M51" s="65"/>
      <c r="N51" s="60"/>
    </row>
    <row r="52" spans="1:14">
      <c r="A52" s="41" t="str">
        <f>'[1]Vörur fyrir vörukörfu.. tek út '!A52</f>
        <v>Rúðuúði - Ódýrast lítraverð</v>
      </c>
      <c r="B52" s="78" t="s">
        <v>14</v>
      </c>
      <c r="C52" s="56">
        <f>+D52*0.5</f>
        <v>249</v>
      </c>
      <c r="D52" s="26">
        <f>'[1]Vörur fyrir vörukörfu.. tek út '!B52</f>
        <v>498</v>
      </c>
      <c r="E52" s="67">
        <f>+F52*0.5</f>
        <v>249</v>
      </c>
      <c r="F52" s="26">
        <f>'[1]Vörur fyrir vörukörfu.. tek út '!C52</f>
        <v>498</v>
      </c>
      <c r="G52" s="67">
        <f>+H52*0.5</f>
        <v>226</v>
      </c>
      <c r="H52" s="26">
        <f>'[1]Vörur fyrir vörukörfu.. tek út '!D52</f>
        <v>452</v>
      </c>
      <c r="I52" s="67">
        <f>+J52*0.5</f>
        <v>219.5</v>
      </c>
      <c r="J52" s="28">
        <f>'[1]Vörur fyrir vörukörfu.. tek út '!E52</f>
        <v>439</v>
      </c>
      <c r="K52" s="58">
        <f t="shared" si="14"/>
        <v>235.875</v>
      </c>
      <c r="L52" s="59">
        <f t="shared" si="15"/>
        <v>249</v>
      </c>
      <c r="M52" s="59">
        <f t="shared" si="16"/>
        <v>219.5</v>
      </c>
      <c r="N52" s="60">
        <f t="shared" si="17"/>
        <v>0.13439635535307518</v>
      </c>
    </row>
    <row r="53" spans="1:14" ht="28.5">
      <c r="A53" s="41" t="str">
        <f>'[1]Vörur fyrir vörukörfu.. tek út '!A53</f>
        <v>Colgate Tannkrem - Ódýrasta lítraverð</v>
      </c>
      <c r="B53" s="74" t="s">
        <v>32</v>
      </c>
      <c r="C53" s="56">
        <f>+D53*0.15</f>
        <v>387</v>
      </c>
      <c r="D53" s="26">
        <f>'[1]Vörur fyrir vörukörfu.. tek út '!B53</f>
        <v>2580</v>
      </c>
      <c r="E53" s="67">
        <f>+F53*0.15</f>
        <v>643.5</v>
      </c>
      <c r="F53" s="26">
        <f>'[1]Vörur fyrir vörukörfu.. tek út '!C53</f>
        <v>4290</v>
      </c>
      <c r="G53" s="67">
        <f>+H53*0.15</f>
        <v>747</v>
      </c>
      <c r="H53" s="26">
        <f>'[1]Vörur fyrir vörukörfu.. tek út '!D53</f>
        <v>4980</v>
      </c>
      <c r="I53" s="67">
        <f>+J53*0.15</f>
        <v>549</v>
      </c>
      <c r="J53" s="28">
        <f>'[1]Vörur fyrir vörukörfu.. tek út '!E53</f>
        <v>3660</v>
      </c>
      <c r="K53" s="58">
        <f t="shared" si="14"/>
        <v>581.625</v>
      </c>
      <c r="L53" s="59">
        <f t="shared" si="15"/>
        <v>747</v>
      </c>
      <c r="M53" s="59">
        <f t="shared" si="16"/>
        <v>387</v>
      </c>
      <c r="N53" s="60">
        <f t="shared" si="17"/>
        <v>0.93023255813953487</v>
      </c>
    </row>
    <row r="54" spans="1:14" ht="29.25" thickBot="1">
      <c r="A54" s="79" t="str">
        <f>'[1]Vörur fyrir vörukörfu.. tek út '!A54</f>
        <v xml:space="preserve">Töflur fyrir uppþvottavélar - Ódýrasta stykkjaverð </v>
      </c>
      <c r="B54" s="80" t="s">
        <v>33</v>
      </c>
      <c r="C54" s="81">
        <f t="shared" ref="C54" si="18">+D54*20</f>
        <v>220</v>
      </c>
      <c r="D54" s="82">
        <f>'[1]Vörur fyrir vörukörfu.. tek út '!B54</f>
        <v>11</v>
      </c>
      <c r="E54" s="83">
        <f t="shared" ref="E54" si="19">+F54*20</f>
        <v>280</v>
      </c>
      <c r="F54" s="82">
        <f>'[1]Vörur fyrir vörukörfu.. tek út '!C54</f>
        <v>14</v>
      </c>
      <c r="G54" s="83">
        <f t="shared" ref="G54" si="20">+H54*20</f>
        <v>240</v>
      </c>
      <c r="H54" s="82">
        <f>'[1]Vörur fyrir vörukörfu.. tek út '!D54</f>
        <v>12</v>
      </c>
      <c r="I54" s="83">
        <f t="shared" ref="I54" si="21">+J54*20</f>
        <v>392</v>
      </c>
      <c r="J54" s="84">
        <f>'[1]Vörur fyrir vörukörfu.. tek út '!E54</f>
        <v>19.600000000000001</v>
      </c>
      <c r="K54" s="85">
        <f t="shared" si="14"/>
        <v>283</v>
      </c>
      <c r="L54" s="86">
        <f t="shared" si="15"/>
        <v>392</v>
      </c>
      <c r="M54" s="86">
        <f t="shared" si="16"/>
        <v>220</v>
      </c>
      <c r="N54" s="87">
        <f t="shared" si="17"/>
        <v>0.78181818181818186</v>
      </c>
    </row>
    <row r="55" spans="1:14" s="100" customFormat="1" ht="15.75" thickBot="1">
      <c r="A55" s="88" t="s">
        <v>34</v>
      </c>
      <c r="B55" s="89"/>
      <c r="C55" s="90">
        <f>SUM(C3:C54)</f>
        <v>13547.24</v>
      </c>
      <c r="D55" s="91"/>
      <c r="E55" s="92">
        <f>SUM(E3:E54)</f>
        <v>14291.56</v>
      </c>
      <c r="F55" s="93"/>
      <c r="G55" s="94">
        <f>SUM(G3:G54)</f>
        <v>14755.259999999998</v>
      </c>
      <c r="H55" s="95"/>
      <c r="I55" s="94">
        <f>SUM(I3:I54)</f>
        <v>16224.5</v>
      </c>
      <c r="J55" s="96"/>
      <c r="K55" s="97"/>
      <c r="L55" s="98"/>
      <c r="M55" s="98"/>
      <c r="N55" s="99"/>
    </row>
    <row r="57" spans="1:14" ht="15.75" thickBot="1">
      <c r="B57" s="105"/>
      <c r="C57" s="104"/>
      <c r="F57" s="75"/>
      <c r="G57" s="75"/>
      <c r="H57" s="75"/>
      <c r="I57" s="75"/>
    </row>
    <row r="58" spans="1:14" ht="15.75">
      <c r="A58" s="106" t="s">
        <v>35</v>
      </c>
      <c r="B58" s="107"/>
      <c r="C58" s="108"/>
      <c r="F58" s="75"/>
      <c r="G58" s="75"/>
      <c r="H58" s="75"/>
      <c r="I58" s="75"/>
    </row>
    <row r="59" spans="1:14" ht="30" thickBot="1">
      <c r="A59" s="109"/>
      <c r="B59" s="110" t="s">
        <v>34</v>
      </c>
      <c r="C59" s="111" t="s">
        <v>36</v>
      </c>
    </row>
    <row r="60" spans="1:14">
      <c r="A60" s="114" t="s">
        <v>37</v>
      </c>
      <c r="B60" s="115">
        <f>+C55</f>
        <v>13547.24</v>
      </c>
      <c r="C60" s="116">
        <v>100</v>
      </c>
      <c r="F60" s="117"/>
    </row>
    <row r="61" spans="1:14">
      <c r="A61" s="114" t="s">
        <v>38</v>
      </c>
      <c r="B61" s="118">
        <f>+E55</f>
        <v>14291.56</v>
      </c>
      <c r="C61" s="119">
        <f>(+B61/B60)*100</f>
        <v>105.49425565650272</v>
      </c>
    </row>
    <row r="62" spans="1:14">
      <c r="A62" s="114" t="s">
        <v>39</v>
      </c>
      <c r="B62" s="118">
        <f>+G55</f>
        <v>14755.259999999998</v>
      </c>
      <c r="C62" s="119">
        <f>(+B62/B60)*100</f>
        <v>108.91709307578516</v>
      </c>
      <c r="G62" s="120"/>
      <c r="H62" s="121"/>
    </row>
    <row r="63" spans="1:14" ht="15.75" thickBot="1">
      <c r="A63" s="109" t="s">
        <v>40</v>
      </c>
      <c r="B63" s="122">
        <f>+I55</f>
        <v>16224.5</v>
      </c>
      <c r="C63" s="123">
        <f>(+B63/B60)*100</f>
        <v>119.76240178811331</v>
      </c>
    </row>
    <row r="64" spans="1:14">
      <c r="B64" s="112"/>
      <c r="C64" s="104"/>
    </row>
  </sheetData>
  <mergeCells count="5">
    <mergeCell ref="A1:B1"/>
    <mergeCell ref="C1:D1"/>
    <mergeCell ref="E1:F1"/>
    <mergeCell ref="G1:H1"/>
    <mergeCell ref="I1:J1"/>
  </mergeCells>
  <pageMargins left="0.23622047244094491" right="0.23622047244094491" top="0.31496062992125984" bottom="0.27559055118110237" header="0.31496062992125984" footer="0.31496062992125984"/>
  <pageSetup paperSize="9" scale="7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ASÍ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2010-09-02T16:02:07Z</cp:lastPrinted>
  <dcterms:created xsi:type="dcterms:W3CDTF">2010-09-02T15:56:53Z</dcterms:created>
  <dcterms:modified xsi:type="dcterms:W3CDTF">2010-09-02T16:28:06Z</dcterms:modified>
</cp:coreProperties>
</file>