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firstSheet="1" activeTab="1"/>
  </bookViews>
  <sheets>
    <sheet name="verðtökufólk" sheetId="3" r:id="rId1"/>
    <sheet name="vörukarfa feb" sheetId="5" r:id="rId2"/>
  </sheets>
  <definedNames>
    <definedName name="_xlnm.Print_Area" localSheetId="1">'vörukarfa feb'!$A$1:$N$45</definedName>
  </definedNames>
  <calcPr calcId="125725"/>
</workbook>
</file>

<file path=xl/calcChain.xml><?xml version="1.0" encoding="utf-8"?>
<calcChain xmlns="http://schemas.openxmlformats.org/spreadsheetml/2006/main">
  <c r="J39" i="5"/>
  <c r="J38"/>
  <c r="J37"/>
  <c r="J35"/>
  <c r="J34"/>
  <c r="J33"/>
  <c r="J32"/>
  <c r="J30"/>
  <c r="J29"/>
  <c r="J28"/>
  <c r="J27"/>
  <c r="J26"/>
  <c r="J25"/>
  <c r="J23"/>
  <c r="J22"/>
  <c r="J21"/>
  <c r="J20"/>
  <c r="J19"/>
  <c r="J17"/>
  <c r="J16"/>
  <c r="J15"/>
  <c r="J14"/>
  <c r="J13"/>
  <c r="J11"/>
  <c r="J10"/>
  <c r="J9"/>
  <c r="J8"/>
  <c r="J7"/>
  <c r="J6"/>
  <c r="J5"/>
  <c r="J4"/>
  <c r="J3"/>
  <c r="H39"/>
  <c r="H38"/>
  <c r="H37"/>
  <c r="H35"/>
  <c r="H34"/>
  <c r="H33"/>
  <c r="H32"/>
  <c r="H30"/>
  <c r="H29"/>
  <c r="H28"/>
  <c r="H27"/>
  <c r="H26"/>
  <c r="H25"/>
  <c r="H23"/>
  <c r="H22"/>
  <c r="H21"/>
  <c r="H20"/>
  <c r="H19"/>
  <c r="H17"/>
  <c r="H16"/>
  <c r="H15"/>
  <c r="H14"/>
  <c r="H13"/>
  <c r="H11"/>
  <c r="H10"/>
  <c r="H9"/>
  <c r="H8"/>
  <c r="H7"/>
  <c r="H6"/>
  <c r="H5"/>
  <c r="H4"/>
  <c r="H3"/>
  <c r="F39"/>
  <c r="F38"/>
  <c r="F37"/>
  <c r="F35"/>
  <c r="F34"/>
  <c r="F33"/>
  <c r="F32"/>
  <c r="F30"/>
  <c r="F29"/>
  <c r="F28"/>
  <c r="F27"/>
  <c r="F26"/>
  <c r="F25"/>
  <c r="F23"/>
  <c r="F22"/>
  <c r="F21"/>
  <c r="F20"/>
  <c r="F19"/>
  <c r="F17"/>
  <c r="F16"/>
  <c r="F15"/>
  <c r="F14"/>
  <c r="F13"/>
  <c r="F11"/>
  <c r="F10"/>
  <c r="F9"/>
  <c r="F8"/>
  <c r="F7"/>
  <c r="F6"/>
  <c r="F5"/>
  <c r="F4"/>
  <c r="F3"/>
  <c r="D26"/>
  <c r="K26" s="1"/>
  <c r="D39"/>
  <c r="L39" s="1"/>
  <c r="D38"/>
  <c r="K38" s="1"/>
  <c r="D37"/>
  <c r="L37" s="1"/>
  <c r="D32"/>
  <c r="L32" s="1"/>
  <c r="D35"/>
  <c r="K35" s="1"/>
  <c r="D34"/>
  <c r="D33"/>
  <c r="L33" s="1"/>
  <c r="D30"/>
  <c r="K30" s="1"/>
  <c r="D29"/>
  <c r="L29" s="1"/>
  <c r="D28"/>
  <c r="K28" s="1"/>
  <c r="D27"/>
  <c r="L27" s="1"/>
  <c r="D25"/>
  <c r="L25" s="1"/>
  <c r="D14"/>
  <c r="L14" s="1"/>
  <c r="D13"/>
  <c r="L13" s="1"/>
  <c r="D23"/>
  <c r="K23" s="1"/>
  <c r="D22"/>
  <c r="L22" s="1"/>
  <c r="D21"/>
  <c r="K21" s="1"/>
  <c r="D20"/>
  <c r="K20" s="1"/>
  <c r="D19"/>
  <c r="M19" s="1"/>
  <c r="D17"/>
  <c r="K17" s="1"/>
  <c r="D16"/>
  <c r="L16" s="1"/>
  <c r="D15"/>
  <c r="K15" s="1"/>
  <c r="D11"/>
  <c r="K11" s="1"/>
  <c r="D10"/>
  <c r="L10" s="1"/>
  <c r="D9"/>
  <c r="L9" s="1"/>
  <c r="D8"/>
  <c r="K8" s="1"/>
  <c r="D7"/>
  <c r="L7" s="1"/>
  <c r="D6"/>
  <c r="L6" s="1"/>
  <c r="D5"/>
  <c r="L5" s="1"/>
  <c r="D4"/>
  <c r="K4" s="1"/>
  <c r="D3"/>
  <c r="L3" s="1"/>
  <c r="J40" l="1"/>
  <c r="B44" s="1"/>
  <c r="L34"/>
  <c r="K3"/>
  <c r="M3"/>
  <c r="L11"/>
  <c r="M10"/>
  <c r="K10"/>
  <c r="L8"/>
  <c r="M7"/>
  <c r="K7"/>
  <c r="M5"/>
  <c r="K5"/>
  <c r="L4"/>
  <c r="K13"/>
  <c r="M13"/>
  <c r="L17"/>
  <c r="M16"/>
  <c r="K16"/>
  <c r="L15"/>
  <c r="M14"/>
  <c r="K14"/>
  <c r="L19"/>
  <c r="M22"/>
  <c r="K22"/>
  <c r="L21"/>
  <c r="L20"/>
  <c r="L23"/>
  <c r="K25"/>
  <c r="M25"/>
  <c r="L30"/>
  <c r="M29"/>
  <c r="K29"/>
  <c r="L28"/>
  <c r="M27"/>
  <c r="K27"/>
  <c r="L26"/>
  <c r="K32"/>
  <c r="M32"/>
  <c r="L35"/>
  <c r="M33"/>
  <c r="K33"/>
  <c r="M39"/>
  <c r="N39" s="1"/>
  <c r="K39"/>
  <c r="L38"/>
  <c r="M37"/>
  <c r="K37"/>
  <c r="D40"/>
  <c r="B42" s="1"/>
  <c r="H40"/>
  <c r="B45" s="1"/>
  <c r="M11"/>
  <c r="M8"/>
  <c r="M6"/>
  <c r="K6"/>
  <c r="M4"/>
  <c r="M17"/>
  <c r="M15"/>
  <c r="K19"/>
  <c r="M21"/>
  <c r="M20"/>
  <c r="M23"/>
  <c r="M30"/>
  <c r="M28"/>
  <c r="M26"/>
  <c r="M35"/>
  <c r="M38"/>
  <c r="M34"/>
  <c r="K34"/>
  <c r="F40"/>
  <c r="B43" s="1"/>
  <c r="M9"/>
  <c r="K9"/>
  <c r="N6"/>
  <c r="N33"/>
  <c r="N5"/>
  <c r="N3"/>
  <c r="N38" l="1"/>
  <c r="N27"/>
  <c r="N29"/>
  <c r="N34"/>
  <c r="N32"/>
  <c r="N37"/>
  <c r="N28"/>
  <c r="N30"/>
  <c r="N35"/>
  <c r="N23"/>
  <c r="N25"/>
  <c r="N20"/>
  <c r="N21"/>
  <c r="N13"/>
  <c r="N19"/>
  <c r="N22"/>
  <c r="N7"/>
  <c r="N15"/>
  <c r="N9"/>
  <c r="N17"/>
  <c r="N4"/>
  <c r="N11"/>
  <c r="N16"/>
  <c r="N10"/>
  <c r="N26"/>
  <c r="N14"/>
  <c r="N8"/>
  <c r="C45" l="1"/>
  <c r="C44" l="1"/>
  <c r="C43"/>
</calcChain>
</file>

<file path=xl/sharedStrings.xml><?xml version="1.0" encoding="utf-8"?>
<sst xmlns="http://schemas.openxmlformats.org/spreadsheetml/2006/main" count="158" uniqueCount="96">
  <si>
    <t>Ostur, viðbit og mjólkurvörur</t>
  </si>
  <si>
    <t>Smjör 500 g</t>
  </si>
  <si>
    <t xml:space="preserve">Nýmjólk 1 l </t>
  </si>
  <si>
    <t>AB mjólk 1 l</t>
  </si>
  <si>
    <t xml:space="preserve">Skyr.is Bláberja 500 g </t>
  </si>
  <si>
    <t>Cheerios - ódýrasta kílóverð</t>
  </si>
  <si>
    <t>Kjötvörur og álegg</t>
  </si>
  <si>
    <t>Bacon - ódýrast kílóverð</t>
  </si>
  <si>
    <t>Alí gróf lifrarkæfa</t>
  </si>
  <si>
    <t>Hveiti 1 kg Ódýrasta verð</t>
  </si>
  <si>
    <t>Sykur 1 kg Ódýrasta verð</t>
  </si>
  <si>
    <t>Ávextir og grænmeti</t>
  </si>
  <si>
    <t>Epli rauð- Ódýrasta kílóverð</t>
  </si>
  <si>
    <t>Gullauga Kartöflur- Ódýrasta kílóverð</t>
  </si>
  <si>
    <t>Appelsínur, per kg - Ódýrasta kílóverð</t>
  </si>
  <si>
    <t>Bananar, per kg - Ódýrasta kílóverð</t>
  </si>
  <si>
    <t>Tómatar erlendir- Ódýrasta kílóverð</t>
  </si>
  <si>
    <t>Laukur- Ódýrasta kílóverð</t>
  </si>
  <si>
    <t>Svali epla  3 x 250 ml</t>
  </si>
  <si>
    <t xml:space="preserve">Hreinlætisvörur </t>
  </si>
  <si>
    <t>Neutral storvask - ódýrasta kíl+óverð</t>
  </si>
  <si>
    <t>Rúðuúði, gluggapús til að nota inni - ódýrasta lítraverð</t>
  </si>
  <si>
    <t>Verðkönnun í matvöruverslunum 31. september 2010</t>
  </si>
  <si>
    <t>Nafn</t>
  </si>
  <si>
    <t>Verslun</t>
  </si>
  <si>
    <t>Sími</t>
  </si>
  <si>
    <t>Bankareikningur</t>
  </si>
  <si>
    <t>Krónan</t>
  </si>
  <si>
    <t>Granda</t>
  </si>
  <si>
    <t xml:space="preserve">Bónus </t>
  </si>
  <si>
    <t>Nettó</t>
  </si>
  <si>
    <t>Breiðholti</t>
  </si>
  <si>
    <t>Kostur</t>
  </si>
  <si>
    <t>Dalvegi</t>
  </si>
  <si>
    <t>völlum</t>
  </si>
  <si>
    <t>Mæting 12:45</t>
  </si>
  <si>
    <t>könnun kl 13:30</t>
  </si>
  <si>
    <t>Eyrún Ösp Birgisdóttir</t>
  </si>
  <si>
    <t>kt 290981-3369</t>
  </si>
  <si>
    <t>0513-26-12909</t>
  </si>
  <si>
    <t>Birgitta Sveinbjörnsdóttir</t>
  </si>
  <si>
    <t>899-8669</t>
  </si>
  <si>
    <t>kt 110765-2909</t>
  </si>
  <si>
    <t>0525-26-502909</t>
  </si>
  <si>
    <t>Berta Finnbogadóttir</t>
  </si>
  <si>
    <t>kt 130371-5239</t>
  </si>
  <si>
    <t>0330-26-2565</t>
  </si>
  <si>
    <t>ég</t>
  </si>
  <si>
    <t>Meðaltalsverð</t>
  </si>
  <si>
    <t>Hæsta verð</t>
  </si>
  <si>
    <t>Lægsta verð</t>
  </si>
  <si>
    <t>Munur á hæsta og lægsta</t>
  </si>
  <si>
    <t>Magn í körfu</t>
  </si>
  <si>
    <t>Stykki /kg</t>
  </si>
  <si>
    <t>Vöru-karfa</t>
  </si>
  <si>
    <t>0,5kg</t>
  </si>
  <si>
    <t>1,2 kg</t>
  </si>
  <si>
    <t>Karfa samtals</t>
  </si>
  <si>
    <t>Vísitala vöru-körfu</t>
  </si>
  <si>
    <t>Bónus</t>
  </si>
  <si>
    <t>NETTO BREIÐHOLTI</t>
  </si>
  <si>
    <t>OS Brauðostur 26% 1kg</t>
  </si>
  <si>
    <t>Skólaostur-1kg</t>
  </si>
  <si>
    <t>OS Dala Feta ostur í kryddolíu - kílóverð</t>
  </si>
  <si>
    <t>0,8kg</t>
  </si>
  <si>
    <t>1,5kg</t>
  </si>
  <si>
    <t>1kg</t>
  </si>
  <si>
    <t>2kg</t>
  </si>
  <si>
    <t>1,9kg</t>
  </si>
  <si>
    <t>Haust Hafrakex - kílóverð</t>
  </si>
  <si>
    <t>Súkkulaðikex Homblest - kílóverð</t>
  </si>
  <si>
    <t>0,325kg</t>
  </si>
  <si>
    <t>0,225kg</t>
  </si>
  <si>
    <t>0,3kg</t>
  </si>
  <si>
    <t>0,992kg</t>
  </si>
  <si>
    <t>Kjúklingabringur ferskar -kílóverð</t>
  </si>
  <si>
    <t>0,4kg</t>
  </si>
  <si>
    <t>0,15kg</t>
  </si>
  <si>
    <t>0,425kg</t>
  </si>
  <si>
    <t>Þurrvörur, kex og morgunkorn</t>
  </si>
  <si>
    <t>Drykkjarvörur  og sætindi</t>
  </si>
  <si>
    <t>Frosin Ýsuflök roð og beinlaus - Ódýrasta kílóverð</t>
  </si>
  <si>
    <t>BÓNUS FAXAFENI</t>
  </si>
  <si>
    <t>KRÓNAN GRANDA</t>
  </si>
  <si>
    <t>KOSTUR KÓPAVOGI</t>
  </si>
  <si>
    <t>Matarkarfa 7. febrúar 2011</t>
  </si>
  <si>
    <t>Verðkönnun ASÍ í lágvöruverðsverslunum 7. febrúar 2011</t>
  </si>
  <si>
    <t xml:space="preserve">E.Finnsson pítusósa </t>
  </si>
  <si>
    <t>Kjúklingur heill ferskur -kílóverð</t>
  </si>
  <si>
    <t>Merrild mellemristet 103 kaffi - kílóverð</t>
  </si>
  <si>
    <t>Pepsi max 2 l</t>
  </si>
  <si>
    <t xml:space="preserve">Síríus Rjómasúkkulaði hreint 150 g </t>
  </si>
  <si>
    <t>0,650l</t>
  </si>
  <si>
    <t>0,75l</t>
  </si>
  <si>
    <t>Fjörmjólk 1 l</t>
  </si>
  <si>
    <t>Fairy liqid uppþvottalögur (grænn)  -  ódýrasta lítraverð</t>
  </si>
</sst>
</file>

<file path=xl/styles.xml><?xml version="1.0" encoding="utf-8"?>
<styleSheet xmlns="http://schemas.openxmlformats.org/spreadsheetml/2006/main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8" xfId="0" applyFont="1" applyBorder="1"/>
    <xf numFmtId="0" fontId="5" fillId="0" borderId="6" xfId="0" applyFont="1" applyBorder="1"/>
    <xf numFmtId="0" fontId="6" fillId="0" borderId="2" xfId="0" applyFont="1" applyFill="1" applyBorder="1"/>
    <xf numFmtId="0" fontId="0" fillId="0" borderId="9" xfId="0" applyBorder="1"/>
    <xf numFmtId="0" fontId="7" fillId="0" borderId="3" xfId="0" applyFont="1" applyFill="1" applyBorder="1"/>
    <xf numFmtId="0" fontId="0" fillId="0" borderId="3" xfId="0" applyFill="1" applyBorder="1"/>
    <xf numFmtId="0" fontId="8" fillId="0" borderId="9" xfId="1" applyBorder="1" applyAlignment="1" applyProtection="1"/>
    <xf numFmtId="0" fontId="0" fillId="0" borderId="6" xfId="0" applyFill="1" applyBorder="1"/>
    <xf numFmtId="0" fontId="0" fillId="0" borderId="9" xfId="0" applyFill="1" applyBorder="1"/>
    <xf numFmtId="164" fontId="1" fillId="3" borderId="15" xfId="2" applyNumberFormat="1" applyFont="1" applyFill="1" applyBorder="1" applyAlignment="1">
      <alignment horizontal="center" vertical="center" wrapText="1"/>
    </xf>
    <xf numFmtId="164" fontId="1" fillId="3" borderId="16" xfId="2" applyNumberFormat="1" applyFont="1" applyFill="1" applyBorder="1" applyAlignment="1">
      <alignment horizontal="center" vertical="center" wrapText="1"/>
    </xf>
    <xf numFmtId="164" fontId="2" fillId="0" borderId="23" xfId="2" applyNumberFormat="1" applyFont="1" applyFill="1" applyBorder="1" applyAlignment="1">
      <alignment horizontal="center" vertical="center"/>
    </xf>
    <xf numFmtId="164" fontId="1" fillId="3" borderId="19" xfId="2" applyNumberFormat="1" applyFont="1" applyFill="1" applyBorder="1" applyAlignment="1">
      <alignment horizontal="center" vertical="center" wrapText="1"/>
    </xf>
    <xf numFmtId="164" fontId="1" fillId="3" borderId="17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64" fontId="2" fillId="0" borderId="3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164" fontId="2" fillId="0" borderId="20" xfId="2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164" fontId="2" fillId="4" borderId="24" xfId="2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9" fontId="2" fillId="2" borderId="24" xfId="3" applyFont="1" applyFill="1" applyBorder="1" applyAlignment="1">
      <alignment horizontal="center" vertical="center"/>
    </xf>
    <xf numFmtId="164" fontId="2" fillId="0" borderId="36" xfId="2" applyNumberFormat="1" applyFont="1" applyFill="1" applyBorder="1" applyAlignment="1">
      <alignment horizontal="center" vertical="center"/>
    </xf>
    <xf numFmtId="9" fontId="2" fillId="2" borderId="37" xfId="3" applyFont="1" applyFill="1" applyBorder="1" applyAlignment="1">
      <alignment horizontal="center" vertical="center"/>
    </xf>
    <xf numFmtId="9" fontId="2" fillId="2" borderId="26" xfId="3" applyFont="1" applyFill="1" applyBorder="1" applyAlignment="1">
      <alignment horizontal="center" vertical="center"/>
    </xf>
    <xf numFmtId="9" fontId="2" fillId="2" borderId="21" xfId="3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wrapText="1"/>
    </xf>
    <xf numFmtId="164" fontId="2" fillId="3" borderId="18" xfId="2" applyNumberFormat="1" applyFont="1" applyFill="1" applyBorder="1" applyAlignment="1">
      <alignment horizontal="center" vertical="center"/>
    </xf>
    <xf numFmtId="9" fontId="2" fillId="2" borderId="19" xfId="3" applyFont="1" applyFill="1" applyBorder="1" applyAlignment="1">
      <alignment horizontal="center" vertical="center"/>
    </xf>
    <xf numFmtId="9" fontId="2" fillId="3" borderId="19" xfId="3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" fillId="2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2" borderId="28" xfId="2" applyNumberFormat="1" applyFont="1" applyFill="1" applyBorder="1" applyAlignment="1">
      <alignment horizontal="center" vertical="center" wrapText="1"/>
    </xf>
    <xf numFmtId="164" fontId="2" fillId="3" borderId="28" xfId="2" applyNumberFormat="1" applyFont="1" applyFill="1" applyBorder="1" applyAlignment="1">
      <alignment horizontal="center" vertical="center"/>
    </xf>
    <xf numFmtId="164" fontId="2" fillId="0" borderId="38" xfId="2" applyNumberFormat="1" applyFont="1" applyFill="1" applyBorder="1" applyAlignment="1">
      <alignment horizontal="center" vertical="center"/>
    </xf>
    <xf numFmtId="164" fontId="2" fillId="4" borderId="25" xfId="2" applyNumberFormat="1" applyFont="1" applyFill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wrapText="1"/>
    </xf>
    <xf numFmtId="164" fontId="2" fillId="0" borderId="29" xfId="2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0" borderId="7" xfId="0" applyNumberFormat="1" applyFont="1" applyBorder="1" applyAlignment="1">
      <alignment horizontal="center" wrapText="1"/>
    </xf>
    <xf numFmtId="164" fontId="3" fillId="7" borderId="11" xfId="2" applyNumberFormat="1" applyFont="1" applyFill="1" applyBorder="1" applyAlignment="1">
      <alignment horizontal="center" textRotation="90" wrapText="1"/>
    </xf>
    <xf numFmtId="164" fontId="3" fillId="5" borderId="11" xfId="2" applyNumberFormat="1" applyFont="1" applyFill="1" applyBorder="1" applyAlignment="1">
      <alignment horizontal="right" textRotation="90" wrapText="1"/>
    </xf>
    <xf numFmtId="164" fontId="3" fillId="2" borderId="11" xfId="2" applyNumberFormat="1" applyFont="1" applyFill="1" applyBorder="1" applyAlignment="1">
      <alignment horizontal="right" textRotation="90" wrapText="1"/>
    </xf>
    <xf numFmtId="164" fontId="3" fillId="6" borderId="11" xfId="2" applyNumberFormat="1" applyFont="1" applyFill="1" applyBorder="1" applyAlignment="1">
      <alignment horizontal="right" textRotation="90" wrapText="1"/>
    </xf>
    <xf numFmtId="0" fontId="3" fillId="0" borderId="34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/>
    <xf numFmtId="0" fontId="2" fillId="0" borderId="32" xfId="0" applyFont="1" applyFill="1" applyBorder="1" applyAlignment="1">
      <alignment horizontal="left" vertical="center" wrapText="1"/>
    </xf>
    <xf numFmtId="164" fontId="2" fillId="0" borderId="22" xfId="2" applyNumberFormat="1" applyFont="1" applyBorder="1" applyAlignment="1">
      <alignment horizontal="center"/>
    </xf>
    <xf numFmtId="164" fontId="2" fillId="0" borderId="21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" fontId="2" fillId="0" borderId="31" xfId="0" applyNumberFormat="1" applyFont="1" applyFill="1" applyBorder="1" applyAlignment="1">
      <alignment horizontal="left" vertical="center" wrapText="1"/>
    </xf>
    <xf numFmtId="164" fontId="2" fillId="0" borderId="27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40" xfId="0" applyFont="1" applyFill="1" applyBorder="1" applyAlignment="1">
      <alignment horizontal="left" vertical="center" wrapText="1"/>
    </xf>
    <xf numFmtId="164" fontId="2" fillId="0" borderId="35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0" fontId="2" fillId="0" borderId="0" xfId="0" applyFont="1"/>
    <xf numFmtId="9" fontId="2" fillId="0" borderId="0" xfId="3" applyFont="1" applyAlignment="1">
      <alignment horizontal="center"/>
    </xf>
    <xf numFmtId="0" fontId="2" fillId="0" borderId="1" xfId="0" applyFont="1" applyBorder="1"/>
    <xf numFmtId="164" fontId="2" fillId="0" borderId="1" xfId="2" applyNumberFormat="1" applyFont="1" applyBorder="1" applyAlignment="1">
      <alignment horizontal="center"/>
    </xf>
    <xf numFmtId="164" fontId="3" fillId="5" borderId="10" xfId="2" applyNumberFormat="1" applyFont="1" applyFill="1" applyBorder="1" applyAlignment="1">
      <alignment horizontal="right" textRotation="90" wrapText="1"/>
    </xf>
    <xf numFmtId="164" fontId="3" fillId="2" borderId="10" xfId="2" applyNumberFormat="1" applyFont="1" applyFill="1" applyBorder="1" applyAlignment="1">
      <alignment horizontal="right" textRotation="90" wrapText="1"/>
    </xf>
    <xf numFmtId="164" fontId="3" fillId="6" borderId="10" xfId="2" applyNumberFormat="1" applyFont="1" applyFill="1" applyBorder="1" applyAlignment="1">
      <alignment horizontal="right" textRotation="90" wrapText="1"/>
    </xf>
    <xf numFmtId="164" fontId="3" fillId="7" borderId="10" xfId="2" applyNumberFormat="1" applyFont="1" applyFill="1" applyBorder="1" applyAlignment="1">
      <alignment horizontal="right" textRotation="90" wrapText="1"/>
    </xf>
    <xf numFmtId="164" fontId="2" fillId="0" borderId="12" xfId="2" applyNumberFormat="1" applyFont="1" applyBorder="1" applyAlignment="1">
      <alignment horizontal="center" textRotation="90"/>
    </xf>
    <xf numFmtId="164" fontId="2" fillId="0" borderId="13" xfId="2" applyNumberFormat="1" applyFont="1" applyFill="1" applyBorder="1" applyAlignment="1">
      <alignment horizontal="center" textRotation="90"/>
    </xf>
    <xf numFmtId="9" fontId="2" fillId="0" borderId="14" xfId="3" applyFont="1" applyBorder="1" applyAlignment="1">
      <alignment horizontal="center" textRotation="90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hyperlink" Target="http://www.asi.is/default.asp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4371</xdr:colOff>
      <xdr:row>7</xdr:row>
      <xdr:rowOff>161925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2933700"/>
          <a:ext cx="907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19050</xdr:rowOff>
    </xdr:from>
    <xdr:to>
      <xdr:col>0</xdr:col>
      <xdr:colOff>2247900</xdr:colOff>
      <xdr:row>10</xdr:row>
      <xdr:rowOff>190500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3571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610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610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16</xdr:row>
      <xdr:rowOff>0</xdr:rowOff>
    </xdr:from>
    <xdr:to>
      <xdr:col>0</xdr:col>
      <xdr:colOff>2247900</xdr:colOff>
      <xdr:row>16</xdr:row>
      <xdr:rowOff>171450</xdr:rowOff>
    </xdr:to>
    <xdr:pic>
      <xdr:nvPicPr>
        <xdr:cNvPr id="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4505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16</xdr:row>
      <xdr:rowOff>0</xdr:rowOff>
    </xdr:from>
    <xdr:to>
      <xdr:col>0</xdr:col>
      <xdr:colOff>2247900</xdr:colOff>
      <xdr:row>16</xdr:row>
      <xdr:rowOff>171450</xdr:rowOff>
    </xdr:to>
    <xdr:pic>
      <xdr:nvPicPr>
        <xdr:cNvPr id="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4505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381000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79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893989</xdr:colOff>
      <xdr:row>0</xdr:row>
      <xdr:rowOff>155122</xdr:rowOff>
    </xdr:from>
    <xdr:to>
      <xdr:col>0</xdr:col>
      <xdr:colOff>1836964</xdr:colOff>
      <xdr:row>0</xdr:row>
      <xdr:rowOff>917122</xdr:rowOff>
    </xdr:to>
    <xdr:pic>
      <xdr:nvPicPr>
        <xdr:cNvPr id="13" name="Picture 1" descr="asi_r1_c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3989" y="155122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16" sqref="A16"/>
    </sheetView>
  </sheetViews>
  <sheetFormatPr defaultRowHeight="15"/>
  <cols>
    <col min="1" max="1" width="40.5703125" customWidth="1"/>
    <col min="2" max="2" width="24.42578125" customWidth="1"/>
    <col min="3" max="3" width="10.42578125" bestFit="1" customWidth="1"/>
    <col min="4" max="4" width="22.140625" bestFit="1" customWidth="1"/>
  </cols>
  <sheetData>
    <row r="1" spans="1:4" ht="15.75">
      <c r="A1" s="1" t="s">
        <v>22</v>
      </c>
    </row>
    <row r="3" spans="1:4" ht="16.5" thickBot="1">
      <c r="A3" s="2" t="s">
        <v>23</v>
      </c>
      <c r="B3" s="2" t="s">
        <v>24</v>
      </c>
      <c r="C3" s="2" t="s">
        <v>25</v>
      </c>
      <c r="D3" s="2" t="s">
        <v>26</v>
      </c>
    </row>
    <row r="4" spans="1:4">
      <c r="A4" s="13" t="s">
        <v>37</v>
      </c>
      <c r="B4" s="4" t="s">
        <v>27</v>
      </c>
      <c r="C4" s="14">
        <v>6927174</v>
      </c>
      <c r="D4" s="5" t="s">
        <v>38</v>
      </c>
    </row>
    <row r="5" spans="1:4" ht="15.75" thickBot="1">
      <c r="A5" s="6"/>
      <c r="B5" s="7" t="s">
        <v>28</v>
      </c>
      <c r="C5" s="8"/>
      <c r="D5" s="9" t="s">
        <v>39</v>
      </c>
    </row>
    <row r="6" spans="1:4">
      <c r="A6" s="15" t="s">
        <v>40</v>
      </c>
      <c r="B6" s="4" t="s">
        <v>29</v>
      </c>
      <c r="C6" s="17" t="s">
        <v>41</v>
      </c>
      <c r="D6" s="16" t="s">
        <v>42</v>
      </c>
    </row>
    <row r="7" spans="1:4" ht="15.75" thickBot="1">
      <c r="A7" s="6"/>
      <c r="B7" s="8" t="s">
        <v>34</v>
      </c>
      <c r="C7" s="8"/>
      <c r="D7" s="18" t="s">
        <v>43</v>
      </c>
    </row>
    <row r="8" spans="1:4">
      <c r="A8" s="13" t="s">
        <v>44</v>
      </c>
      <c r="B8" s="10" t="s">
        <v>30</v>
      </c>
      <c r="C8" s="19">
        <v>8635239</v>
      </c>
      <c r="D8" s="5" t="s">
        <v>45</v>
      </c>
    </row>
    <row r="9" spans="1:4" ht="15.75" thickBot="1">
      <c r="A9" s="6"/>
      <c r="B9" s="8" t="s">
        <v>31</v>
      </c>
      <c r="C9" s="8"/>
      <c r="D9" s="9" t="s">
        <v>46</v>
      </c>
    </row>
    <row r="10" spans="1:4">
      <c r="A10" s="3" t="s">
        <v>47</v>
      </c>
      <c r="B10" s="11" t="s">
        <v>32</v>
      </c>
      <c r="C10" s="4"/>
      <c r="D10" s="5"/>
    </row>
    <row r="11" spans="1:4" ht="15.75" thickBot="1">
      <c r="A11" s="6"/>
      <c r="B11" s="12" t="s">
        <v>33</v>
      </c>
      <c r="C11" s="8"/>
      <c r="D11" s="9"/>
    </row>
    <row r="14" spans="1:4">
      <c r="A14" t="s">
        <v>35</v>
      </c>
      <c r="B14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topLeftCell="A13" zoomScale="85" zoomScaleNormal="85" workbookViewId="0">
      <selection activeCell="A31" sqref="A31"/>
    </sheetView>
  </sheetViews>
  <sheetFormatPr defaultRowHeight="15"/>
  <cols>
    <col min="1" max="1" width="40.7109375" style="78" customWidth="1"/>
    <col min="2" max="2" width="10.5703125" style="78" customWidth="1"/>
    <col min="3" max="3" width="11.7109375" style="25" bestFit="1" customWidth="1"/>
    <col min="4" max="4" width="11.7109375" style="25" customWidth="1"/>
    <col min="5" max="5" width="11.7109375" style="25" bestFit="1" customWidth="1"/>
    <col min="6" max="6" width="11.7109375" style="25" customWidth="1"/>
    <col min="7" max="7" width="11.7109375" style="25" bestFit="1" customWidth="1"/>
    <col min="8" max="8" width="11.7109375" style="25" customWidth="1"/>
    <col min="9" max="9" width="11.7109375" style="25" bestFit="1" customWidth="1"/>
    <col min="10" max="10" width="11.7109375" style="25" customWidth="1"/>
    <col min="11" max="11" width="11.5703125" style="25" bestFit="1" customWidth="1"/>
    <col min="12" max="12" width="11.85546875" style="25" bestFit="1" customWidth="1"/>
    <col min="13" max="13" width="11.28515625" style="25" bestFit="1" customWidth="1"/>
    <col min="14" max="14" width="8.28515625" style="79" bestFit="1" customWidth="1"/>
    <col min="15" max="19" width="9.140625" style="66"/>
    <col min="20" max="20" width="16.42578125" style="66" customWidth="1"/>
    <col min="21" max="16384" width="9.140625" style="66"/>
  </cols>
  <sheetData>
    <row r="1" spans="1:14" ht="134.25" customHeight="1" thickBot="1">
      <c r="A1" s="64" t="s">
        <v>86</v>
      </c>
      <c r="B1" s="47"/>
      <c r="C1" s="82" t="s">
        <v>82</v>
      </c>
      <c r="D1" s="61"/>
      <c r="E1" s="83" t="s">
        <v>83</v>
      </c>
      <c r="F1" s="62"/>
      <c r="G1" s="84" t="s">
        <v>60</v>
      </c>
      <c r="H1" s="63"/>
      <c r="I1" s="85" t="s">
        <v>84</v>
      </c>
      <c r="J1" s="60"/>
      <c r="K1" s="86" t="s">
        <v>48</v>
      </c>
      <c r="L1" s="87" t="s">
        <v>49</v>
      </c>
      <c r="M1" s="87" t="s">
        <v>50</v>
      </c>
      <c r="N1" s="88" t="s">
        <v>51</v>
      </c>
    </row>
    <row r="2" spans="1:14" ht="30.75" thickBot="1">
      <c r="A2" s="43" t="s">
        <v>0</v>
      </c>
      <c r="B2" s="48" t="s">
        <v>52</v>
      </c>
      <c r="C2" s="21" t="s">
        <v>53</v>
      </c>
      <c r="D2" s="20" t="s">
        <v>54</v>
      </c>
      <c r="E2" s="21" t="s">
        <v>53</v>
      </c>
      <c r="F2" s="20" t="s">
        <v>54</v>
      </c>
      <c r="G2" s="21" t="s">
        <v>53</v>
      </c>
      <c r="H2" s="20" t="s">
        <v>54</v>
      </c>
      <c r="I2" s="21" t="s">
        <v>53</v>
      </c>
      <c r="J2" s="20" t="s">
        <v>54</v>
      </c>
      <c r="K2" s="50"/>
      <c r="L2" s="44"/>
      <c r="M2" s="44"/>
      <c r="N2" s="45"/>
    </row>
    <row r="3" spans="1:14">
      <c r="A3" s="34" t="s">
        <v>2</v>
      </c>
      <c r="B3" s="67">
        <v>2</v>
      </c>
      <c r="C3" s="68">
        <v>107</v>
      </c>
      <c r="D3" s="69">
        <f>2*C3</f>
        <v>214</v>
      </c>
      <c r="E3" s="68">
        <v>106</v>
      </c>
      <c r="F3" s="69">
        <f>2*E3</f>
        <v>212</v>
      </c>
      <c r="G3" s="68">
        <v>105</v>
      </c>
      <c r="H3" s="69">
        <f>2*G3</f>
        <v>210</v>
      </c>
      <c r="I3" s="68">
        <v>97</v>
      </c>
      <c r="J3" s="69">
        <f>2*I3</f>
        <v>194</v>
      </c>
      <c r="K3" s="33">
        <f>AVERAGE(D3,F3,H3,J3)</f>
        <v>207.5</v>
      </c>
      <c r="L3" s="22">
        <f>MAX(D3,F3,H3,J3)</f>
        <v>214</v>
      </c>
      <c r="M3" s="22">
        <f>MIN(D3,F3,H3,J3)</f>
        <v>194</v>
      </c>
      <c r="N3" s="42">
        <f>(L3-M3)/M3</f>
        <v>0.10309278350515463</v>
      </c>
    </row>
    <row r="4" spans="1:14">
      <c r="A4" s="36" t="s">
        <v>94</v>
      </c>
      <c r="B4" s="32">
        <v>2</v>
      </c>
      <c r="C4" s="70">
        <v>127</v>
      </c>
      <c r="D4" s="71">
        <f>2*C4</f>
        <v>254</v>
      </c>
      <c r="E4" s="70">
        <v>127</v>
      </c>
      <c r="F4" s="71">
        <f>2*E4</f>
        <v>254</v>
      </c>
      <c r="G4" s="70">
        <v>127</v>
      </c>
      <c r="H4" s="71">
        <f>2*G4</f>
        <v>254</v>
      </c>
      <c r="I4" s="70">
        <v>119</v>
      </c>
      <c r="J4" s="71">
        <f>2*I4</f>
        <v>238</v>
      </c>
      <c r="K4" s="33">
        <f t="shared" ref="K4:K11" si="0">AVERAGE(D4,F4,H4,J4)</f>
        <v>250</v>
      </c>
      <c r="L4" s="22">
        <f t="shared" ref="L4:L11" si="1">MAX(D4,F4,H4,J4)</f>
        <v>254</v>
      </c>
      <c r="M4" s="22">
        <f t="shared" ref="M4:M11" si="2">MIN(D4,F4,H4,J4)</f>
        <v>238</v>
      </c>
      <c r="N4" s="38">
        <f>(L4-M4)/M4</f>
        <v>6.7226890756302518E-2</v>
      </c>
    </row>
    <row r="5" spans="1:14">
      <c r="A5" s="36" t="s">
        <v>3</v>
      </c>
      <c r="B5" s="32">
        <v>1</v>
      </c>
      <c r="C5" s="70">
        <v>205</v>
      </c>
      <c r="D5" s="71">
        <f>C5*1</f>
        <v>205</v>
      </c>
      <c r="E5" s="70">
        <v>205</v>
      </c>
      <c r="F5" s="71">
        <f>E5*1</f>
        <v>205</v>
      </c>
      <c r="G5" s="70">
        <v>206</v>
      </c>
      <c r="H5" s="71">
        <f>G5*1</f>
        <v>206</v>
      </c>
      <c r="I5" s="70">
        <v>195</v>
      </c>
      <c r="J5" s="71">
        <f>I5*1</f>
        <v>195</v>
      </c>
      <c r="K5" s="33">
        <f t="shared" si="0"/>
        <v>202.75</v>
      </c>
      <c r="L5" s="22">
        <f t="shared" si="1"/>
        <v>206</v>
      </c>
      <c r="M5" s="22">
        <f t="shared" si="2"/>
        <v>195</v>
      </c>
      <c r="N5" s="38">
        <f>(L5-M5)/M5</f>
        <v>5.6410256410256411E-2</v>
      </c>
    </row>
    <row r="6" spans="1:14">
      <c r="A6" s="36" t="s">
        <v>1</v>
      </c>
      <c r="B6" s="32">
        <v>1</v>
      </c>
      <c r="C6" s="53">
        <v>288</v>
      </c>
      <c r="D6" s="35">
        <f>C6*1</f>
        <v>288</v>
      </c>
      <c r="E6" s="53">
        <v>289</v>
      </c>
      <c r="F6" s="35">
        <f>E6*1</f>
        <v>289</v>
      </c>
      <c r="G6" s="53">
        <v>289</v>
      </c>
      <c r="H6" s="35">
        <f>G6*1</f>
        <v>289</v>
      </c>
      <c r="I6" s="53">
        <v>279</v>
      </c>
      <c r="J6" s="35">
        <f>I6*1</f>
        <v>279</v>
      </c>
      <c r="K6" s="33">
        <f t="shared" si="0"/>
        <v>286.25</v>
      </c>
      <c r="L6" s="22">
        <f t="shared" si="1"/>
        <v>289</v>
      </c>
      <c r="M6" s="22">
        <f t="shared" si="2"/>
        <v>279</v>
      </c>
      <c r="N6" s="38">
        <f t="shared" ref="N6:N39" si="3">(L6-M6)/M6</f>
        <v>3.5842293906810034E-2</v>
      </c>
    </row>
    <row r="7" spans="1:14">
      <c r="A7" s="36" t="s">
        <v>61</v>
      </c>
      <c r="B7" s="72" t="s">
        <v>55</v>
      </c>
      <c r="C7" s="70">
        <v>972</v>
      </c>
      <c r="D7" s="71">
        <f>C7*0.5</f>
        <v>486</v>
      </c>
      <c r="E7" s="70">
        <v>1231</v>
      </c>
      <c r="F7" s="71">
        <f>E7*0.5</f>
        <v>615.5</v>
      </c>
      <c r="G7" s="70">
        <v>1296</v>
      </c>
      <c r="H7" s="71">
        <f>G7*0.5</f>
        <v>648</v>
      </c>
      <c r="I7" s="70">
        <v>1296</v>
      </c>
      <c r="J7" s="71">
        <f>I7*0.5</f>
        <v>648</v>
      </c>
      <c r="K7" s="33">
        <f t="shared" si="0"/>
        <v>599.375</v>
      </c>
      <c r="L7" s="22">
        <f t="shared" si="1"/>
        <v>648</v>
      </c>
      <c r="M7" s="22">
        <f t="shared" si="2"/>
        <v>486</v>
      </c>
      <c r="N7" s="38">
        <f t="shared" si="3"/>
        <v>0.33333333333333331</v>
      </c>
    </row>
    <row r="8" spans="1:14">
      <c r="A8" s="36" t="s">
        <v>62</v>
      </c>
      <c r="B8" s="32" t="s">
        <v>55</v>
      </c>
      <c r="C8" s="70">
        <v>1231</v>
      </c>
      <c r="D8" s="71">
        <f>C8*0.5</f>
        <v>615.5</v>
      </c>
      <c r="E8" s="70">
        <v>1231</v>
      </c>
      <c r="F8" s="71">
        <f>E8*0.5</f>
        <v>615.5</v>
      </c>
      <c r="G8" s="70">
        <v>1296</v>
      </c>
      <c r="H8" s="71">
        <f>G8*0.5</f>
        <v>648</v>
      </c>
      <c r="I8" s="70">
        <v>1296</v>
      </c>
      <c r="J8" s="71">
        <f>I8*0.5</f>
        <v>648</v>
      </c>
      <c r="K8" s="33">
        <f t="shared" si="0"/>
        <v>631.75</v>
      </c>
      <c r="L8" s="22">
        <f t="shared" si="1"/>
        <v>648</v>
      </c>
      <c r="M8" s="22">
        <f t="shared" si="2"/>
        <v>615.5</v>
      </c>
      <c r="N8" s="38">
        <f t="shared" si="3"/>
        <v>5.2802599512591392E-2</v>
      </c>
    </row>
    <row r="9" spans="1:14">
      <c r="A9" s="36" t="s">
        <v>63</v>
      </c>
      <c r="B9" s="32" t="s">
        <v>71</v>
      </c>
      <c r="C9" s="70">
        <v>1163</v>
      </c>
      <c r="D9" s="71">
        <f>C9*0.325</f>
        <v>377.97500000000002</v>
      </c>
      <c r="E9" s="70">
        <v>1166</v>
      </c>
      <c r="F9" s="71">
        <f>E9*0.325</f>
        <v>378.95</v>
      </c>
      <c r="G9" s="70">
        <v>1396</v>
      </c>
      <c r="H9" s="71">
        <f>G9*0.325</f>
        <v>453.7</v>
      </c>
      <c r="I9" s="70">
        <v>1083</v>
      </c>
      <c r="J9" s="71">
        <f>I9*0.325</f>
        <v>351.97500000000002</v>
      </c>
      <c r="K9" s="33">
        <f t="shared" si="0"/>
        <v>390.65</v>
      </c>
      <c r="L9" s="22">
        <f t="shared" si="1"/>
        <v>453.7</v>
      </c>
      <c r="M9" s="22">
        <f t="shared" si="2"/>
        <v>351.97500000000002</v>
      </c>
      <c r="N9" s="38">
        <f t="shared" si="3"/>
        <v>0.28901200369344404</v>
      </c>
    </row>
    <row r="10" spans="1:14">
      <c r="A10" s="36" t="s">
        <v>87</v>
      </c>
      <c r="B10" s="32" t="s">
        <v>78</v>
      </c>
      <c r="C10" s="70">
        <v>709</v>
      </c>
      <c r="D10" s="71">
        <f>C10*0.425</f>
        <v>301.32499999999999</v>
      </c>
      <c r="E10" s="70">
        <v>712</v>
      </c>
      <c r="F10" s="71">
        <f>E10*0.425</f>
        <v>302.59999999999997</v>
      </c>
      <c r="G10" s="70">
        <v>783</v>
      </c>
      <c r="H10" s="71">
        <f>G10*0.425</f>
        <v>332.77499999999998</v>
      </c>
      <c r="I10" s="70">
        <v>926</v>
      </c>
      <c r="J10" s="71">
        <f>I10*0.425</f>
        <v>393.55</v>
      </c>
      <c r="K10" s="33">
        <f t="shared" si="0"/>
        <v>332.5625</v>
      </c>
      <c r="L10" s="22">
        <f t="shared" si="1"/>
        <v>393.55</v>
      </c>
      <c r="M10" s="22">
        <f t="shared" si="2"/>
        <v>301.32499999999999</v>
      </c>
      <c r="N10" s="38">
        <f>(L10-M10)/M10</f>
        <v>0.30606488011283506</v>
      </c>
    </row>
    <row r="11" spans="1:14" ht="15.75" thickBot="1">
      <c r="A11" s="37" t="s">
        <v>4</v>
      </c>
      <c r="B11" s="49">
        <v>1</v>
      </c>
      <c r="C11" s="73">
        <v>253</v>
      </c>
      <c r="D11" s="74">
        <f>C11*1</f>
        <v>253</v>
      </c>
      <c r="E11" s="73">
        <v>259</v>
      </c>
      <c r="F11" s="74">
        <f>E11*1</f>
        <v>259</v>
      </c>
      <c r="G11" s="73">
        <v>259</v>
      </c>
      <c r="H11" s="74">
        <f>G11*1</f>
        <v>259</v>
      </c>
      <c r="I11" s="73">
        <v>243</v>
      </c>
      <c r="J11" s="74">
        <f>I11*1</f>
        <v>243</v>
      </c>
      <c r="K11" s="33">
        <f t="shared" si="0"/>
        <v>253.5</v>
      </c>
      <c r="L11" s="22">
        <f t="shared" si="1"/>
        <v>259</v>
      </c>
      <c r="M11" s="22">
        <f t="shared" si="2"/>
        <v>243</v>
      </c>
      <c r="N11" s="41">
        <f t="shared" si="3"/>
        <v>6.584362139917696E-2</v>
      </c>
    </row>
    <row r="12" spans="1:14" ht="30.75" thickBot="1">
      <c r="A12" s="43" t="s">
        <v>79</v>
      </c>
      <c r="B12" s="48" t="s">
        <v>52</v>
      </c>
      <c r="C12" s="24" t="s">
        <v>53</v>
      </c>
      <c r="D12" s="23" t="s">
        <v>54</v>
      </c>
      <c r="E12" s="24" t="s">
        <v>53</v>
      </c>
      <c r="F12" s="23" t="s">
        <v>54</v>
      </c>
      <c r="G12" s="24" t="s">
        <v>53</v>
      </c>
      <c r="H12" s="23" t="s">
        <v>54</v>
      </c>
      <c r="I12" s="24" t="s">
        <v>53</v>
      </c>
      <c r="J12" s="23" t="s">
        <v>54</v>
      </c>
      <c r="K12" s="51"/>
      <c r="L12" s="44"/>
      <c r="M12" s="44"/>
      <c r="N12" s="46"/>
    </row>
    <row r="13" spans="1:14">
      <c r="A13" s="34" t="s">
        <v>9</v>
      </c>
      <c r="B13" s="67" t="s">
        <v>67</v>
      </c>
      <c r="C13" s="68">
        <v>94</v>
      </c>
      <c r="D13" s="69">
        <f>C13*2</f>
        <v>188</v>
      </c>
      <c r="E13" s="68">
        <v>95</v>
      </c>
      <c r="F13" s="69">
        <f>E13*2</f>
        <v>190</v>
      </c>
      <c r="G13" s="68">
        <v>135</v>
      </c>
      <c r="H13" s="69">
        <f>G13*2</f>
        <v>270</v>
      </c>
      <c r="I13" s="68">
        <v>90</v>
      </c>
      <c r="J13" s="69">
        <f>I13*2</f>
        <v>180</v>
      </c>
      <c r="K13" s="33">
        <f>AVERAGE(D13,F13,H13,J13)</f>
        <v>207</v>
      </c>
      <c r="L13" s="22">
        <f>MAX(D13,F13,H13,J13)</f>
        <v>270</v>
      </c>
      <c r="M13" s="22">
        <f>MIN(D13,F13,H13,J13)</f>
        <v>180</v>
      </c>
      <c r="N13" s="42">
        <f>(L13-M13)/M13</f>
        <v>0.5</v>
      </c>
    </row>
    <row r="14" spans="1:14">
      <c r="A14" s="36" t="s">
        <v>10</v>
      </c>
      <c r="B14" s="32" t="s">
        <v>66</v>
      </c>
      <c r="C14" s="70">
        <v>192</v>
      </c>
      <c r="D14" s="71">
        <f>C14*1</f>
        <v>192</v>
      </c>
      <c r="E14" s="70">
        <v>193</v>
      </c>
      <c r="F14" s="71">
        <f>E14*1</f>
        <v>193</v>
      </c>
      <c r="G14" s="70">
        <v>194</v>
      </c>
      <c r="H14" s="71">
        <f>G14*1</f>
        <v>194</v>
      </c>
      <c r="I14" s="70">
        <v>185</v>
      </c>
      <c r="J14" s="71">
        <f>I14*1</f>
        <v>185</v>
      </c>
      <c r="K14" s="33">
        <f t="shared" ref="K14:K17" si="4">AVERAGE(D14,F14,H14,J14)</f>
        <v>191</v>
      </c>
      <c r="L14" s="22">
        <f t="shared" ref="L14:L17" si="5">MAX(D14,F14,H14,J14)</f>
        <v>194</v>
      </c>
      <c r="M14" s="22">
        <f t="shared" ref="M14:M17" si="6">MIN(D14,F14,H14,J14)</f>
        <v>185</v>
      </c>
      <c r="N14" s="38">
        <f>(L14-M14)/M14</f>
        <v>4.8648648648648651E-2</v>
      </c>
    </row>
    <row r="15" spans="1:14">
      <c r="A15" s="36" t="s">
        <v>69</v>
      </c>
      <c r="B15" s="32" t="s">
        <v>72</v>
      </c>
      <c r="C15" s="70">
        <v>844</v>
      </c>
      <c r="D15" s="71">
        <f>C15*0.225</f>
        <v>189.9</v>
      </c>
      <c r="E15" s="70">
        <v>880</v>
      </c>
      <c r="F15" s="71">
        <f>E15*0.225</f>
        <v>198</v>
      </c>
      <c r="G15" s="70">
        <v>1062</v>
      </c>
      <c r="H15" s="71">
        <f>G15*0.225</f>
        <v>238.95000000000002</v>
      </c>
      <c r="I15" s="70">
        <v>1240</v>
      </c>
      <c r="J15" s="71">
        <f>I15*0.225</f>
        <v>279</v>
      </c>
      <c r="K15" s="33">
        <f t="shared" si="4"/>
        <v>226.46250000000001</v>
      </c>
      <c r="L15" s="22">
        <f t="shared" si="5"/>
        <v>279</v>
      </c>
      <c r="M15" s="22">
        <f t="shared" si="6"/>
        <v>189.9</v>
      </c>
      <c r="N15" s="38">
        <f t="shared" si="3"/>
        <v>0.46919431279620849</v>
      </c>
    </row>
    <row r="16" spans="1:14">
      <c r="A16" s="36" t="s">
        <v>70</v>
      </c>
      <c r="B16" s="32" t="s">
        <v>73</v>
      </c>
      <c r="C16" s="70">
        <v>630</v>
      </c>
      <c r="D16" s="71">
        <f>C16*0.3</f>
        <v>189</v>
      </c>
      <c r="E16" s="70">
        <v>633</v>
      </c>
      <c r="F16" s="71">
        <f>E16*0.3</f>
        <v>189.9</v>
      </c>
      <c r="G16" s="70">
        <v>623</v>
      </c>
      <c r="H16" s="71">
        <f>G16*0.3</f>
        <v>186.9</v>
      </c>
      <c r="I16" s="70">
        <v>563</v>
      </c>
      <c r="J16" s="71">
        <f>I16*0.3</f>
        <v>168.9</v>
      </c>
      <c r="K16" s="33">
        <f t="shared" si="4"/>
        <v>183.67499999999998</v>
      </c>
      <c r="L16" s="22">
        <f t="shared" si="5"/>
        <v>189.9</v>
      </c>
      <c r="M16" s="22">
        <f t="shared" si="6"/>
        <v>168.9</v>
      </c>
      <c r="N16" s="38">
        <f t="shared" si="3"/>
        <v>0.12433392539964476</v>
      </c>
    </row>
    <row r="17" spans="1:14" ht="15.75" thickBot="1">
      <c r="A17" s="37" t="s">
        <v>5</v>
      </c>
      <c r="B17" s="49" t="s">
        <v>74</v>
      </c>
      <c r="C17" s="73">
        <v>886</v>
      </c>
      <c r="D17" s="74">
        <f>C17*0.992</f>
        <v>878.91200000000003</v>
      </c>
      <c r="E17" s="73">
        <v>887</v>
      </c>
      <c r="F17" s="74">
        <f>E17*0.992</f>
        <v>879.904</v>
      </c>
      <c r="G17" s="73">
        <v>961</v>
      </c>
      <c r="H17" s="74">
        <f>G17*0.992</f>
        <v>953.31200000000001</v>
      </c>
      <c r="I17" s="73">
        <v>799</v>
      </c>
      <c r="J17" s="74">
        <f>I17*0.992</f>
        <v>792.60799999999995</v>
      </c>
      <c r="K17" s="33">
        <f t="shared" si="4"/>
        <v>876.18399999999997</v>
      </c>
      <c r="L17" s="22">
        <f t="shared" si="5"/>
        <v>953.31200000000001</v>
      </c>
      <c r="M17" s="22">
        <f t="shared" si="6"/>
        <v>792.60799999999995</v>
      </c>
      <c r="N17" s="41">
        <f t="shared" si="3"/>
        <v>0.20275344180225291</v>
      </c>
    </row>
    <row r="18" spans="1:14" ht="30.75" thickBot="1">
      <c r="A18" s="43" t="s">
        <v>6</v>
      </c>
      <c r="B18" s="48" t="s">
        <v>52</v>
      </c>
      <c r="C18" s="24" t="s">
        <v>53</v>
      </c>
      <c r="D18" s="23" t="s">
        <v>54</v>
      </c>
      <c r="E18" s="24" t="s">
        <v>53</v>
      </c>
      <c r="F18" s="23" t="s">
        <v>54</v>
      </c>
      <c r="G18" s="24" t="s">
        <v>53</v>
      </c>
      <c r="H18" s="23" t="s">
        <v>54</v>
      </c>
      <c r="I18" s="24" t="s">
        <v>53</v>
      </c>
      <c r="J18" s="23" t="s">
        <v>54</v>
      </c>
      <c r="K18" s="51"/>
      <c r="L18" s="44"/>
      <c r="M18" s="44"/>
      <c r="N18" s="46"/>
    </row>
    <row r="19" spans="1:14">
      <c r="A19" s="34" t="s">
        <v>75</v>
      </c>
      <c r="B19" s="67" t="s">
        <v>64</v>
      </c>
      <c r="C19" s="68">
        <v>1898</v>
      </c>
      <c r="D19" s="69">
        <f>C19*0.8</f>
        <v>1518.4</v>
      </c>
      <c r="E19" s="68">
        <v>1998</v>
      </c>
      <c r="F19" s="69">
        <f>E19*0.8</f>
        <v>1598.4</v>
      </c>
      <c r="G19" s="68">
        <v>2398</v>
      </c>
      <c r="H19" s="69">
        <f>G19*0.8</f>
        <v>1918.4</v>
      </c>
      <c r="I19" s="68">
        <v>2141</v>
      </c>
      <c r="J19" s="69">
        <f>I19*0.8</f>
        <v>1712.8000000000002</v>
      </c>
      <c r="K19" s="33">
        <f>AVERAGE(D19,F19,H19,J19)</f>
        <v>1687.0000000000002</v>
      </c>
      <c r="L19" s="22">
        <f>MAX(D19,F19,H19,J19)</f>
        <v>1918.4</v>
      </c>
      <c r="M19" s="22">
        <f>MIN(D19,F19,H19,J19)</f>
        <v>1518.4</v>
      </c>
      <c r="N19" s="42">
        <f t="shared" si="3"/>
        <v>0.26343519494204426</v>
      </c>
    </row>
    <row r="20" spans="1:14">
      <c r="A20" s="36" t="s">
        <v>88</v>
      </c>
      <c r="B20" s="32" t="s">
        <v>56</v>
      </c>
      <c r="C20" s="70">
        <v>695</v>
      </c>
      <c r="D20" s="71">
        <f>C20*1.2</f>
        <v>834</v>
      </c>
      <c r="E20" s="70">
        <v>698</v>
      </c>
      <c r="F20" s="71">
        <f>E20*1.2</f>
        <v>837.6</v>
      </c>
      <c r="G20" s="70">
        <v>798</v>
      </c>
      <c r="H20" s="71">
        <f>G20*1.2</f>
        <v>957.59999999999991</v>
      </c>
      <c r="I20" s="70">
        <v>815</v>
      </c>
      <c r="J20" s="71">
        <f>I20*1.2</f>
        <v>978</v>
      </c>
      <c r="K20" s="33">
        <f t="shared" ref="K20:K22" si="7">AVERAGE(D20,F20,H20,J20)</f>
        <v>901.8</v>
      </c>
      <c r="L20" s="22">
        <f t="shared" ref="L20:L22" si="8">MAX(D20,F20,H20,J20)</f>
        <v>978</v>
      </c>
      <c r="M20" s="22">
        <f t="shared" ref="M20:M22" si="9">MIN(D20,F20,H20,J20)</f>
        <v>834</v>
      </c>
      <c r="N20" s="38">
        <f t="shared" si="3"/>
        <v>0.17266187050359713</v>
      </c>
    </row>
    <row r="21" spans="1:14">
      <c r="A21" s="36" t="s">
        <v>7</v>
      </c>
      <c r="B21" s="32" t="s">
        <v>76</v>
      </c>
      <c r="C21" s="70">
        <v>1698</v>
      </c>
      <c r="D21" s="71">
        <f>C21*0.4</f>
        <v>679.2</v>
      </c>
      <c r="E21" s="70">
        <v>1598</v>
      </c>
      <c r="F21" s="71">
        <f>E21*0.4</f>
        <v>639.20000000000005</v>
      </c>
      <c r="G21" s="70">
        <v>1398</v>
      </c>
      <c r="H21" s="71">
        <f>G21*0.4</f>
        <v>559.20000000000005</v>
      </c>
      <c r="I21" s="70">
        <v>1796</v>
      </c>
      <c r="J21" s="71">
        <f>I21*0.4</f>
        <v>718.40000000000009</v>
      </c>
      <c r="K21" s="33">
        <f t="shared" si="7"/>
        <v>649</v>
      </c>
      <c r="L21" s="22">
        <f t="shared" si="8"/>
        <v>718.40000000000009</v>
      </c>
      <c r="M21" s="22">
        <f t="shared" si="9"/>
        <v>559.20000000000005</v>
      </c>
      <c r="N21" s="38">
        <f t="shared" si="3"/>
        <v>0.28469241773962811</v>
      </c>
    </row>
    <row r="22" spans="1:14">
      <c r="A22" s="37" t="s">
        <v>8</v>
      </c>
      <c r="B22" s="49" t="s">
        <v>77</v>
      </c>
      <c r="C22" s="73">
        <v>1593</v>
      </c>
      <c r="D22" s="74">
        <f>C22*0.15</f>
        <v>238.95</v>
      </c>
      <c r="E22" s="73">
        <v>1593</v>
      </c>
      <c r="F22" s="74">
        <f>E22*0.15</f>
        <v>238.95</v>
      </c>
      <c r="G22" s="73">
        <v>1593</v>
      </c>
      <c r="H22" s="74">
        <f>G22*0.15</f>
        <v>238.95</v>
      </c>
      <c r="I22" s="73">
        <v>1593</v>
      </c>
      <c r="J22" s="74">
        <f>I22*0.15</f>
        <v>238.95</v>
      </c>
      <c r="K22" s="33">
        <f t="shared" si="7"/>
        <v>238.95</v>
      </c>
      <c r="L22" s="22">
        <f t="shared" si="8"/>
        <v>238.95</v>
      </c>
      <c r="M22" s="22">
        <f t="shared" si="9"/>
        <v>238.95</v>
      </c>
      <c r="N22" s="41">
        <f t="shared" si="3"/>
        <v>0</v>
      </c>
    </row>
    <row r="23" spans="1:14" ht="29.25" thickBot="1">
      <c r="A23" s="37" t="s">
        <v>81</v>
      </c>
      <c r="B23" s="49" t="s">
        <v>66</v>
      </c>
      <c r="C23" s="73">
        <v>898</v>
      </c>
      <c r="D23" s="74">
        <f>C23*1</f>
        <v>898</v>
      </c>
      <c r="E23" s="73">
        <v>1198</v>
      </c>
      <c r="F23" s="74">
        <f>E23*1</f>
        <v>1198</v>
      </c>
      <c r="G23" s="73">
        <v>1198</v>
      </c>
      <c r="H23" s="74">
        <f>G23*1</f>
        <v>1198</v>
      </c>
      <c r="I23" s="73">
        <v>1139</v>
      </c>
      <c r="J23" s="74">
        <f>I23*1</f>
        <v>1139</v>
      </c>
      <c r="K23" s="33">
        <f>AVERAGE(D23,F23,H23,J23)</f>
        <v>1108.25</v>
      </c>
      <c r="L23" s="22">
        <f>MAX(D23,F23,H23,J23)</f>
        <v>1198</v>
      </c>
      <c r="M23" s="22">
        <f>MIN(D23,F23,H23,J23)</f>
        <v>898</v>
      </c>
      <c r="N23" s="41">
        <f t="shared" si="3"/>
        <v>0.33407572383073497</v>
      </c>
    </row>
    <row r="24" spans="1:14" ht="30.75" thickBot="1">
      <c r="A24" s="43" t="s">
        <v>11</v>
      </c>
      <c r="B24" s="48" t="s">
        <v>52</v>
      </c>
      <c r="C24" s="24" t="s">
        <v>53</v>
      </c>
      <c r="D24" s="23" t="s">
        <v>54</v>
      </c>
      <c r="E24" s="24" t="s">
        <v>53</v>
      </c>
      <c r="F24" s="23" t="s">
        <v>54</v>
      </c>
      <c r="G24" s="24" t="s">
        <v>53</v>
      </c>
      <c r="H24" s="23" t="s">
        <v>54</v>
      </c>
      <c r="I24" s="24" t="s">
        <v>53</v>
      </c>
      <c r="J24" s="23" t="s">
        <v>54</v>
      </c>
      <c r="K24" s="51"/>
      <c r="L24" s="44"/>
      <c r="M24" s="44"/>
      <c r="N24" s="46"/>
    </row>
    <row r="25" spans="1:14">
      <c r="A25" s="34" t="s">
        <v>12</v>
      </c>
      <c r="B25" s="67" t="s">
        <v>66</v>
      </c>
      <c r="C25" s="68">
        <v>298</v>
      </c>
      <c r="D25" s="69">
        <f>C25*1</f>
        <v>298</v>
      </c>
      <c r="E25" s="68">
        <v>290</v>
      </c>
      <c r="F25" s="69">
        <f>E25*1</f>
        <v>290</v>
      </c>
      <c r="G25" s="68">
        <v>359</v>
      </c>
      <c r="H25" s="69">
        <f>G25*1</f>
        <v>359</v>
      </c>
      <c r="I25" s="68">
        <v>195</v>
      </c>
      <c r="J25" s="69">
        <f>I25*1</f>
        <v>195</v>
      </c>
      <c r="K25" s="33">
        <f>AVERAGE(D25,F25,H25,J25)</f>
        <v>285.5</v>
      </c>
      <c r="L25" s="22">
        <f>MAX(D25,F25,H25,J25)</f>
        <v>359</v>
      </c>
      <c r="M25" s="22">
        <f>MIN(D25,F25,H25,J25)</f>
        <v>195</v>
      </c>
      <c r="N25" s="42">
        <f t="shared" si="3"/>
        <v>0.84102564102564104</v>
      </c>
    </row>
    <row r="26" spans="1:14">
      <c r="A26" s="36" t="s">
        <v>13</v>
      </c>
      <c r="B26" s="32" t="s">
        <v>67</v>
      </c>
      <c r="C26" s="70">
        <v>111</v>
      </c>
      <c r="D26" s="71">
        <f>C26*2</f>
        <v>222</v>
      </c>
      <c r="E26" s="70">
        <v>112</v>
      </c>
      <c r="F26" s="71">
        <f>E26*2</f>
        <v>224</v>
      </c>
      <c r="G26" s="70">
        <v>112</v>
      </c>
      <c r="H26" s="71">
        <f>G26*2</f>
        <v>224</v>
      </c>
      <c r="I26" s="70">
        <v>109</v>
      </c>
      <c r="J26" s="71">
        <f>I26*2</f>
        <v>218</v>
      </c>
      <c r="K26" s="33">
        <f t="shared" ref="K26:K30" si="10">AVERAGE(D26,F26,H26,J26)</f>
        <v>222</v>
      </c>
      <c r="L26" s="22">
        <f t="shared" ref="L26:L30" si="11">MAX(D26,F26,H26,J26)</f>
        <v>224</v>
      </c>
      <c r="M26" s="22">
        <f t="shared" ref="M26:M30" si="12">MIN(D26,F26,H26,J26)</f>
        <v>218</v>
      </c>
      <c r="N26" s="38">
        <f t="shared" si="3"/>
        <v>2.7522935779816515E-2</v>
      </c>
    </row>
    <row r="27" spans="1:14">
      <c r="A27" s="36" t="s">
        <v>14</v>
      </c>
      <c r="B27" s="32" t="s">
        <v>66</v>
      </c>
      <c r="C27" s="70">
        <v>209</v>
      </c>
      <c r="D27" s="71">
        <f>C27*1</f>
        <v>209</v>
      </c>
      <c r="E27" s="70">
        <v>192</v>
      </c>
      <c r="F27" s="71">
        <f>E27*1</f>
        <v>192</v>
      </c>
      <c r="G27" s="70">
        <v>219</v>
      </c>
      <c r="H27" s="71">
        <f>G27*1</f>
        <v>219</v>
      </c>
      <c r="I27" s="70">
        <v>179</v>
      </c>
      <c r="J27" s="71">
        <f>I27*1</f>
        <v>179</v>
      </c>
      <c r="K27" s="33">
        <f t="shared" si="10"/>
        <v>199.75</v>
      </c>
      <c r="L27" s="22">
        <f t="shared" si="11"/>
        <v>219</v>
      </c>
      <c r="M27" s="22">
        <f t="shared" si="12"/>
        <v>179</v>
      </c>
      <c r="N27" s="38">
        <f t="shared" si="3"/>
        <v>0.22346368715083798</v>
      </c>
    </row>
    <row r="28" spans="1:14">
      <c r="A28" s="36" t="s">
        <v>15</v>
      </c>
      <c r="B28" s="32" t="s">
        <v>65</v>
      </c>
      <c r="C28" s="70">
        <v>258</v>
      </c>
      <c r="D28" s="71">
        <f>C28*1.5</f>
        <v>387</v>
      </c>
      <c r="E28" s="70">
        <v>195</v>
      </c>
      <c r="F28" s="71">
        <f>E28*1.5</f>
        <v>292.5</v>
      </c>
      <c r="G28" s="70">
        <v>193</v>
      </c>
      <c r="H28" s="71">
        <f>G28*1.5</f>
        <v>289.5</v>
      </c>
      <c r="I28" s="70">
        <v>265</v>
      </c>
      <c r="J28" s="71">
        <f>I28*1.5</f>
        <v>397.5</v>
      </c>
      <c r="K28" s="33">
        <f t="shared" si="10"/>
        <v>341.625</v>
      </c>
      <c r="L28" s="22">
        <f t="shared" si="11"/>
        <v>397.5</v>
      </c>
      <c r="M28" s="22">
        <f t="shared" si="12"/>
        <v>289.5</v>
      </c>
      <c r="N28" s="38">
        <f t="shared" si="3"/>
        <v>0.37305699481865284</v>
      </c>
    </row>
    <row r="29" spans="1:14">
      <c r="A29" s="36" t="s">
        <v>16</v>
      </c>
      <c r="B29" s="32" t="s">
        <v>55</v>
      </c>
      <c r="C29" s="70">
        <v>345</v>
      </c>
      <c r="D29" s="71">
        <f>C29*0.5</f>
        <v>172.5</v>
      </c>
      <c r="E29" s="70">
        <v>346</v>
      </c>
      <c r="F29" s="71">
        <f>E29*0.5</f>
        <v>173</v>
      </c>
      <c r="G29" s="70">
        <v>346</v>
      </c>
      <c r="H29" s="71">
        <f>G29*0.5</f>
        <v>173</v>
      </c>
      <c r="I29" s="70">
        <v>321</v>
      </c>
      <c r="J29" s="71">
        <f>I29*0.5</f>
        <v>160.5</v>
      </c>
      <c r="K29" s="33">
        <f t="shared" si="10"/>
        <v>169.75</v>
      </c>
      <c r="L29" s="22">
        <f t="shared" si="11"/>
        <v>173</v>
      </c>
      <c r="M29" s="22">
        <f t="shared" si="12"/>
        <v>160.5</v>
      </c>
      <c r="N29" s="38">
        <f t="shared" si="3"/>
        <v>7.7881619937694699E-2</v>
      </c>
    </row>
    <row r="30" spans="1:14" ht="15.75" thickBot="1">
      <c r="A30" s="37" t="s">
        <v>17</v>
      </c>
      <c r="B30" s="49" t="s">
        <v>55</v>
      </c>
      <c r="C30" s="73">
        <v>113</v>
      </c>
      <c r="D30" s="74">
        <f>C30*0.5</f>
        <v>56.5</v>
      </c>
      <c r="E30" s="73">
        <v>127</v>
      </c>
      <c r="F30" s="74">
        <f>E30*0.5</f>
        <v>63.5</v>
      </c>
      <c r="G30" s="73">
        <v>113</v>
      </c>
      <c r="H30" s="74">
        <f>G30*0.5</f>
        <v>56.5</v>
      </c>
      <c r="I30" s="73">
        <v>145</v>
      </c>
      <c r="J30" s="74">
        <f>I30*0.5</f>
        <v>72.5</v>
      </c>
      <c r="K30" s="33">
        <f t="shared" si="10"/>
        <v>62.25</v>
      </c>
      <c r="L30" s="22">
        <f t="shared" si="11"/>
        <v>72.5</v>
      </c>
      <c r="M30" s="22">
        <f t="shared" si="12"/>
        <v>56.5</v>
      </c>
      <c r="N30" s="41">
        <f t="shared" si="3"/>
        <v>0.2831858407079646</v>
      </c>
    </row>
    <row r="31" spans="1:14" ht="30.75" thickBot="1">
      <c r="A31" s="43" t="s">
        <v>80</v>
      </c>
      <c r="B31" s="48" t="s">
        <v>52</v>
      </c>
      <c r="C31" s="24" t="s">
        <v>53</v>
      </c>
      <c r="D31" s="23" t="s">
        <v>54</v>
      </c>
      <c r="E31" s="24" t="s">
        <v>53</v>
      </c>
      <c r="F31" s="23" t="s">
        <v>54</v>
      </c>
      <c r="G31" s="24" t="s">
        <v>53</v>
      </c>
      <c r="H31" s="23" t="s">
        <v>54</v>
      </c>
      <c r="I31" s="24" t="s">
        <v>53</v>
      </c>
      <c r="J31" s="23" t="s">
        <v>54</v>
      </c>
      <c r="K31" s="51"/>
      <c r="L31" s="44"/>
      <c r="M31" s="44"/>
      <c r="N31" s="46"/>
    </row>
    <row r="32" spans="1:14">
      <c r="A32" s="34" t="s">
        <v>89</v>
      </c>
      <c r="B32" s="67" t="s">
        <v>55</v>
      </c>
      <c r="C32" s="68">
        <v>1298</v>
      </c>
      <c r="D32" s="69">
        <f>C32*0.5</f>
        <v>649</v>
      </c>
      <c r="E32" s="68">
        <v>1300</v>
      </c>
      <c r="F32" s="69">
        <f>E32*0.5</f>
        <v>650</v>
      </c>
      <c r="G32" s="68">
        <v>1318</v>
      </c>
      <c r="H32" s="69">
        <f>G32*0.5</f>
        <v>659</v>
      </c>
      <c r="I32" s="68">
        <v>1290</v>
      </c>
      <c r="J32" s="69">
        <f>I32*0.5</f>
        <v>645</v>
      </c>
      <c r="K32" s="33">
        <f>AVERAGE(D32,F32,H32,J32)</f>
        <v>650.75</v>
      </c>
      <c r="L32" s="22">
        <f>MAX(D32,F32,H32,J32)</f>
        <v>659</v>
      </c>
      <c r="M32" s="22">
        <f>MIN(D32,F32,H32,J32)</f>
        <v>645</v>
      </c>
      <c r="N32" s="42">
        <f>(L32-M32)/M32</f>
        <v>2.1705426356589147E-2</v>
      </c>
    </row>
    <row r="33" spans="1:14">
      <c r="A33" s="36" t="s">
        <v>18</v>
      </c>
      <c r="B33" s="32">
        <v>1</v>
      </c>
      <c r="C33" s="70">
        <v>104</v>
      </c>
      <c r="D33" s="71">
        <f>C33*1</f>
        <v>104</v>
      </c>
      <c r="E33" s="70">
        <v>140</v>
      </c>
      <c r="F33" s="71">
        <f>E33*1</f>
        <v>140</v>
      </c>
      <c r="G33" s="70">
        <v>119</v>
      </c>
      <c r="H33" s="71">
        <f>G33*1</f>
        <v>119</v>
      </c>
      <c r="I33" s="70">
        <v>139</v>
      </c>
      <c r="J33" s="71">
        <f>I33*1</f>
        <v>139</v>
      </c>
      <c r="K33" s="33">
        <f t="shared" ref="K33:K35" si="13">AVERAGE(D33,F33,H33,J33)</f>
        <v>125.5</v>
      </c>
      <c r="L33" s="22">
        <f t="shared" ref="L33:L35" si="14">MAX(D33,F33,H33,J33)</f>
        <v>140</v>
      </c>
      <c r="M33" s="22">
        <f t="shared" ref="M33:M35" si="15">MIN(D33,F33,H33,J33)</f>
        <v>104</v>
      </c>
      <c r="N33" s="38">
        <f t="shared" si="3"/>
        <v>0.34615384615384615</v>
      </c>
    </row>
    <row r="34" spans="1:14">
      <c r="A34" s="36" t="s">
        <v>90</v>
      </c>
      <c r="B34" s="32">
        <v>1</v>
      </c>
      <c r="C34" s="70">
        <v>219</v>
      </c>
      <c r="D34" s="71">
        <f>C34*1</f>
        <v>219</v>
      </c>
      <c r="E34" s="70">
        <v>220</v>
      </c>
      <c r="F34" s="71">
        <f>E34*1</f>
        <v>220</v>
      </c>
      <c r="G34" s="70">
        <v>159</v>
      </c>
      <c r="H34" s="71">
        <f>G34*1</f>
        <v>159</v>
      </c>
      <c r="I34" s="70">
        <v>215</v>
      </c>
      <c r="J34" s="71">
        <f>I34*1</f>
        <v>215</v>
      </c>
      <c r="K34" s="33">
        <f t="shared" si="13"/>
        <v>203.25</v>
      </c>
      <c r="L34" s="22">
        <f t="shared" si="14"/>
        <v>220</v>
      </c>
      <c r="M34" s="22">
        <f t="shared" si="15"/>
        <v>159</v>
      </c>
      <c r="N34" s="38">
        <f t="shared" si="3"/>
        <v>0.38364779874213839</v>
      </c>
    </row>
    <row r="35" spans="1:14" ht="15.75" thickBot="1">
      <c r="A35" s="37" t="s">
        <v>91</v>
      </c>
      <c r="B35" s="49">
        <v>1</v>
      </c>
      <c r="C35" s="73">
        <v>245</v>
      </c>
      <c r="D35" s="74">
        <f>C35*1</f>
        <v>245</v>
      </c>
      <c r="E35" s="73">
        <v>246</v>
      </c>
      <c r="F35" s="74">
        <f>E35*1</f>
        <v>246</v>
      </c>
      <c r="G35" s="73">
        <v>273</v>
      </c>
      <c r="H35" s="74">
        <f>G35*1</f>
        <v>273</v>
      </c>
      <c r="I35" s="73">
        <v>245</v>
      </c>
      <c r="J35" s="74">
        <f>I35*1</f>
        <v>245</v>
      </c>
      <c r="K35" s="33">
        <f t="shared" si="13"/>
        <v>252.25</v>
      </c>
      <c r="L35" s="22">
        <f t="shared" si="14"/>
        <v>273</v>
      </c>
      <c r="M35" s="22">
        <f t="shared" si="15"/>
        <v>245</v>
      </c>
      <c r="N35" s="41">
        <f t="shared" si="3"/>
        <v>0.11428571428571428</v>
      </c>
    </row>
    <row r="36" spans="1:14" ht="30.75" thickBot="1">
      <c r="A36" s="43" t="s">
        <v>19</v>
      </c>
      <c r="B36" s="48" t="s">
        <v>52</v>
      </c>
      <c r="C36" s="24" t="s">
        <v>53</v>
      </c>
      <c r="D36" s="23" t="s">
        <v>54</v>
      </c>
      <c r="E36" s="24" t="s">
        <v>53</v>
      </c>
      <c r="F36" s="23" t="s">
        <v>54</v>
      </c>
      <c r="G36" s="24" t="s">
        <v>53</v>
      </c>
      <c r="H36" s="23" t="s">
        <v>54</v>
      </c>
      <c r="I36" s="24" t="s">
        <v>53</v>
      </c>
      <c r="J36" s="23" t="s">
        <v>54</v>
      </c>
      <c r="K36" s="51"/>
      <c r="L36" s="44"/>
      <c r="M36" s="44"/>
      <c r="N36" s="46"/>
    </row>
    <row r="37" spans="1:14" ht="28.5">
      <c r="A37" s="36" t="s">
        <v>95</v>
      </c>
      <c r="B37" s="32" t="s">
        <v>92</v>
      </c>
      <c r="C37" s="70">
        <v>458</v>
      </c>
      <c r="D37" s="71">
        <f>C37*0.65</f>
        <v>297.7</v>
      </c>
      <c r="E37" s="70">
        <v>530</v>
      </c>
      <c r="F37" s="71">
        <f>E37*0.65</f>
        <v>344.5</v>
      </c>
      <c r="G37" s="70">
        <v>714</v>
      </c>
      <c r="H37" s="71">
        <f>G37*0.65</f>
        <v>464.1</v>
      </c>
      <c r="I37" s="70">
        <v>691</v>
      </c>
      <c r="J37" s="71">
        <f>I37*0.65</f>
        <v>449.15000000000003</v>
      </c>
      <c r="K37" s="33">
        <f t="shared" ref="K37:K39" si="16">AVERAGE(D37,F37,H37,J37)</f>
        <v>388.86250000000007</v>
      </c>
      <c r="L37" s="22">
        <f t="shared" ref="L37:L39" si="17">MAX(D37,F37,H37,J37)</f>
        <v>464.1</v>
      </c>
      <c r="M37" s="22">
        <f t="shared" ref="M37:M39" si="18">MIN(D37,F37,H37,J37)</f>
        <v>297.7</v>
      </c>
      <c r="N37" s="38">
        <f t="shared" si="3"/>
        <v>0.55895196506550227</v>
      </c>
    </row>
    <row r="38" spans="1:14">
      <c r="A38" s="36" t="s">
        <v>20</v>
      </c>
      <c r="B38" s="32" t="s">
        <v>68</v>
      </c>
      <c r="C38" s="70">
        <v>357</v>
      </c>
      <c r="D38" s="71">
        <f>C38*1.9</f>
        <v>678.3</v>
      </c>
      <c r="E38" s="70">
        <v>358</v>
      </c>
      <c r="F38" s="71">
        <f>E38*1.9</f>
        <v>680.19999999999993</v>
      </c>
      <c r="G38" s="70">
        <v>405</v>
      </c>
      <c r="H38" s="71">
        <f>G38*1.9</f>
        <v>769.5</v>
      </c>
      <c r="I38" s="70">
        <v>481</v>
      </c>
      <c r="J38" s="71">
        <f>I38*1.9</f>
        <v>913.9</v>
      </c>
      <c r="K38" s="33">
        <f t="shared" si="16"/>
        <v>760.47500000000002</v>
      </c>
      <c r="L38" s="22">
        <f t="shared" si="17"/>
        <v>913.9</v>
      </c>
      <c r="M38" s="22">
        <f t="shared" si="18"/>
        <v>678.3</v>
      </c>
      <c r="N38" s="38">
        <f t="shared" si="3"/>
        <v>0.34733893557422973</v>
      </c>
    </row>
    <row r="39" spans="1:14" ht="29.25" thickBot="1">
      <c r="A39" s="65" t="s">
        <v>21</v>
      </c>
      <c r="B39" s="75" t="s">
        <v>93</v>
      </c>
      <c r="C39" s="76">
        <v>500</v>
      </c>
      <c r="D39" s="77">
        <f>C39*0.75</f>
        <v>375</v>
      </c>
      <c r="E39" s="76">
        <v>316</v>
      </c>
      <c r="F39" s="77">
        <f>E39*0.75</f>
        <v>237</v>
      </c>
      <c r="G39" s="76">
        <v>345</v>
      </c>
      <c r="H39" s="77">
        <f>G39*0.75</f>
        <v>258.75</v>
      </c>
      <c r="I39" s="76">
        <v>422</v>
      </c>
      <c r="J39" s="77">
        <f>I39*0.75</f>
        <v>316.5</v>
      </c>
      <c r="K39" s="52">
        <f t="shared" si="16"/>
        <v>296.8125</v>
      </c>
      <c r="L39" s="39">
        <f t="shared" si="17"/>
        <v>375</v>
      </c>
      <c r="M39" s="39">
        <f t="shared" si="18"/>
        <v>237</v>
      </c>
      <c r="N39" s="40">
        <f t="shared" si="3"/>
        <v>0.58227848101265822</v>
      </c>
    </row>
    <row r="40" spans="1:14" ht="15.75" thickBot="1">
      <c r="B40" s="80"/>
      <c r="C40" s="81"/>
      <c r="D40" s="25">
        <f>SUM(D6:D39)</f>
        <v>12041.162</v>
      </c>
      <c r="F40" s="25">
        <f>SUM(F6:F39)</f>
        <v>12376.204000000002</v>
      </c>
      <c r="H40" s="25">
        <f>SUM(H6:H39)</f>
        <v>13369.137000000001</v>
      </c>
      <c r="J40" s="25">
        <f>SUM(J6:J39)</f>
        <v>13102.233</v>
      </c>
    </row>
    <row r="41" spans="1:14" ht="30" thickBot="1">
      <c r="A41" s="26" t="s">
        <v>85</v>
      </c>
      <c r="B41" s="27" t="s">
        <v>57</v>
      </c>
      <c r="C41" s="28" t="s">
        <v>58</v>
      </c>
    </row>
    <row r="42" spans="1:14">
      <c r="A42" s="56" t="s">
        <v>59</v>
      </c>
      <c r="B42" s="54">
        <f>D40</f>
        <v>12041.162</v>
      </c>
      <c r="C42" s="29">
        <v>100</v>
      </c>
    </row>
    <row r="43" spans="1:14">
      <c r="A43" s="57" t="s">
        <v>27</v>
      </c>
      <c r="B43" s="55">
        <f>F40</f>
        <v>12376.204000000002</v>
      </c>
      <c r="C43" s="30">
        <f>(+B43/B42)*100</f>
        <v>102.78247232285389</v>
      </c>
    </row>
    <row r="44" spans="1:14">
      <c r="A44" s="57" t="s">
        <v>32</v>
      </c>
      <c r="B44" s="55">
        <f>J40</f>
        <v>13102.233</v>
      </c>
      <c r="C44" s="30">
        <f>(+B44/B42)*100</f>
        <v>108.81203159628615</v>
      </c>
    </row>
    <row r="45" spans="1:14" ht="15.75" thickBot="1">
      <c r="A45" s="58" t="s">
        <v>30</v>
      </c>
      <c r="B45" s="59">
        <f>H40</f>
        <v>13369.137000000001</v>
      </c>
      <c r="C45" s="31">
        <f>(+B45/B42)*100</f>
        <v>111.02862830015907</v>
      </c>
    </row>
  </sheetData>
  <pageMargins left="0.25" right="0.25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verðtökufólk</vt:lpstr>
      <vt:lpstr>vörukarfa feb</vt:lpstr>
      <vt:lpstr>'vörukarfa feb'!Print_Area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2011-02-09T09:59:08Z</cp:lastPrinted>
  <dcterms:created xsi:type="dcterms:W3CDTF">2011-01-07T13:47:19Z</dcterms:created>
  <dcterms:modified xsi:type="dcterms:W3CDTF">2011-02-10T15:33:54Z</dcterms:modified>
</cp:coreProperties>
</file>