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9405"/>
  </bookViews>
  <sheets>
    <sheet name="Sheet1" sheetId="1" r:id="rId1"/>
    <sheet name="Í word skj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9" i="1"/>
  <c r="G49"/>
  <c r="N49" s="1"/>
  <c r="F49"/>
  <c r="E49"/>
  <c r="D49"/>
  <c r="C49"/>
  <c r="H48"/>
  <c r="G48"/>
  <c r="N48" s="1"/>
  <c r="F48"/>
  <c r="E48"/>
  <c r="D48"/>
  <c r="C48"/>
  <c r="H47"/>
  <c r="G47"/>
  <c r="N47" s="1"/>
  <c r="P47" s="1"/>
  <c r="F47"/>
  <c r="E47"/>
  <c r="D47"/>
  <c r="C47"/>
  <c r="H46"/>
  <c r="G46"/>
  <c r="N46" s="1"/>
  <c r="P46" s="1"/>
  <c r="F46"/>
  <c r="E46"/>
  <c r="D46"/>
  <c r="C46"/>
  <c r="B44"/>
  <c r="G44" s="1"/>
  <c r="N44" s="1"/>
  <c r="P44" s="1"/>
  <c r="H43"/>
  <c r="G43"/>
  <c r="N43" s="1"/>
  <c r="P43" s="1"/>
  <c r="F43"/>
  <c r="E43"/>
  <c r="D43"/>
  <c r="C43"/>
  <c r="H41"/>
  <c r="G41"/>
  <c r="N41" s="1"/>
  <c r="F41"/>
  <c r="E41"/>
  <c r="D41"/>
  <c r="C41"/>
  <c r="N40"/>
  <c r="P40" s="1"/>
  <c r="H38"/>
  <c r="G38"/>
  <c r="N38" s="1"/>
  <c r="P38" s="1"/>
  <c r="F38"/>
  <c r="E38"/>
  <c r="D38"/>
  <c r="C38"/>
  <c r="H37"/>
  <c r="G37"/>
  <c r="N37" s="1"/>
  <c r="P37" s="1"/>
  <c r="F37"/>
  <c r="E37"/>
  <c r="D37"/>
  <c r="C37"/>
  <c r="H35"/>
  <c r="G35"/>
  <c r="N35" s="1"/>
  <c r="P35" s="1"/>
  <c r="F35"/>
  <c r="E35"/>
  <c r="D35"/>
  <c r="C35"/>
  <c r="H34"/>
  <c r="G34"/>
  <c r="N34" s="1"/>
  <c r="P34" s="1"/>
  <c r="F34"/>
  <c r="E34"/>
  <c r="D34"/>
  <c r="C34"/>
  <c r="N32"/>
  <c r="P32" s="1"/>
  <c r="B32"/>
  <c r="F32" s="1"/>
  <c r="G31"/>
  <c r="N31" s="1"/>
  <c r="B31"/>
  <c r="N30"/>
  <c r="P30" s="1"/>
  <c r="H30"/>
  <c r="H31" s="1"/>
  <c r="F30"/>
  <c r="F31" s="1"/>
  <c r="E30"/>
  <c r="E31" s="1"/>
  <c r="D30"/>
  <c r="D31" s="1"/>
  <c r="C30"/>
  <c r="C31" s="1"/>
  <c r="B28"/>
  <c r="H28" s="1"/>
  <c r="H27"/>
  <c r="G27"/>
  <c r="N27" s="1"/>
  <c r="P27" s="1"/>
  <c r="F27"/>
  <c r="E27"/>
  <c r="D27"/>
  <c r="C27"/>
  <c r="H25"/>
  <c r="G25"/>
  <c r="N25" s="1"/>
  <c r="P25" s="1"/>
  <c r="F25"/>
  <c r="E25"/>
  <c r="D25"/>
  <c r="C25"/>
  <c r="H24"/>
  <c r="G24"/>
  <c r="N24" s="1"/>
  <c r="P24" s="1"/>
  <c r="F24"/>
  <c r="E24"/>
  <c r="D24"/>
  <c r="C24"/>
  <c r="H22"/>
  <c r="G22"/>
  <c r="N22" s="1"/>
  <c r="P22" s="1"/>
  <c r="F22"/>
  <c r="E22"/>
  <c r="D22"/>
  <c r="C22"/>
  <c r="H21"/>
  <c r="G21"/>
  <c r="N21" s="1"/>
  <c r="P21" s="1"/>
  <c r="F21"/>
  <c r="E21"/>
  <c r="D21"/>
  <c r="C21"/>
  <c r="H19"/>
  <c r="G19"/>
  <c r="N19" s="1"/>
  <c r="P19" s="1"/>
  <c r="F19"/>
  <c r="E19"/>
  <c r="D19"/>
  <c r="C19"/>
  <c r="H18"/>
  <c r="G18"/>
  <c r="N18" s="1"/>
  <c r="P18" s="1"/>
  <c r="F18"/>
  <c r="E18"/>
  <c r="D18"/>
  <c r="C18"/>
  <c r="H16"/>
  <c r="G16"/>
  <c r="N16" s="1"/>
  <c r="P16" s="1"/>
  <c r="F16"/>
  <c r="E16"/>
  <c r="D16"/>
  <c r="C16"/>
  <c r="H15"/>
  <c r="G15"/>
  <c r="N15" s="1"/>
  <c r="P15" s="1"/>
  <c r="F15"/>
  <c r="E15"/>
  <c r="D15"/>
  <c r="C15"/>
  <c r="H13"/>
  <c r="G13"/>
  <c r="N13" s="1"/>
  <c r="P13" s="1"/>
  <c r="F13"/>
  <c r="E13"/>
  <c r="D13"/>
  <c r="C13"/>
  <c r="H12"/>
  <c r="G12"/>
  <c r="N12" s="1"/>
  <c r="P12" s="1"/>
  <c r="F12"/>
  <c r="E12"/>
  <c r="D12"/>
  <c r="C12"/>
  <c r="H10"/>
  <c r="G10"/>
  <c r="N10" s="1"/>
  <c r="P10" s="1"/>
  <c r="F10"/>
  <c r="E10"/>
  <c r="D10"/>
  <c r="C10"/>
  <c r="H9"/>
  <c r="G9"/>
  <c r="N9" s="1"/>
  <c r="P9" s="1"/>
  <c r="F9"/>
  <c r="E9"/>
  <c r="D9"/>
  <c r="C9"/>
  <c r="H7"/>
  <c r="G7"/>
  <c r="N7" s="1"/>
  <c r="P7" s="1"/>
  <c r="F7"/>
  <c r="E7"/>
  <c r="D7"/>
  <c r="C7"/>
  <c r="H6"/>
  <c r="G6"/>
  <c r="N6" s="1"/>
  <c r="P6" s="1"/>
  <c r="F6"/>
  <c r="E6"/>
  <c r="D6"/>
  <c r="C6"/>
  <c r="H4"/>
  <c r="G4"/>
  <c r="N4" s="1"/>
  <c r="P4" s="1"/>
  <c r="F4"/>
  <c r="E4"/>
  <c r="D4"/>
  <c r="C4"/>
  <c r="N3"/>
  <c r="H2"/>
  <c r="G2"/>
  <c r="N2" s="1"/>
  <c r="P2" s="1"/>
  <c r="F2"/>
  <c r="E2"/>
  <c r="D2"/>
  <c r="C2"/>
  <c r="C28" l="1"/>
  <c r="E28"/>
  <c r="G28"/>
  <c r="N28" s="1"/>
  <c r="P28" s="1"/>
  <c r="C32"/>
  <c r="E32"/>
  <c r="H32"/>
  <c r="D44"/>
  <c r="F44"/>
  <c r="H44"/>
  <c r="D28"/>
  <c r="F28"/>
  <c r="D32"/>
  <c r="C44"/>
  <c r="E44"/>
</calcChain>
</file>

<file path=xl/comments1.xml><?xml version="1.0" encoding="utf-8"?>
<comments xmlns="http://schemas.openxmlformats.org/spreadsheetml/2006/main">
  <authors>
    <author>Ester Sveinbjarnardóttir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Ester Sveinbjarnardóttir:</t>
        </r>
        <r>
          <rPr>
            <sz val="8"/>
            <color indexed="81"/>
            <rFont val="Tahoma"/>
            <family val="2"/>
          </rPr>
          <t xml:space="preserve">
Ekki breyting frá 2007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Ester Sveinbjarnardóttir:</t>
        </r>
        <r>
          <rPr>
            <sz val="8"/>
            <color indexed="81"/>
            <rFont val="Tahoma"/>
            <family val="2"/>
          </rPr>
          <t xml:space="preserve">
lækkað frá 2007 </t>
        </r>
      </text>
    </comment>
  </commentList>
</comments>
</file>

<file path=xl/sharedStrings.xml><?xml version="1.0" encoding="utf-8"?>
<sst xmlns="http://schemas.openxmlformats.org/spreadsheetml/2006/main" count="135" uniqueCount="76">
  <si>
    <t>Leikskólagjöld janúar 2009</t>
  </si>
  <si>
    <t>8 tíma vistun með fullu fæði</t>
  </si>
  <si>
    <t>Flokkur l</t>
  </si>
  <si>
    <t>Flokkur ll</t>
  </si>
  <si>
    <t>Flokkur lll</t>
  </si>
  <si>
    <t>Reykjavíkurborg</t>
  </si>
  <si>
    <t>Akureyrarkaupstaður</t>
  </si>
  <si>
    <t>Sveitafélagið Skagafjörður</t>
  </si>
  <si>
    <t>Hafnarfjarðarkaupstaður</t>
  </si>
  <si>
    <t>Kópavogskaupstaður</t>
  </si>
  <si>
    <t>Reykjanesbær</t>
  </si>
  <si>
    <t>Mosfellsbær</t>
  </si>
  <si>
    <t>Vestmannaeyjabær</t>
  </si>
  <si>
    <t>Akraneskaupstaður</t>
  </si>
  <si>
    <t>Sveitafélagið Árborg</t>
  </si>
  <si>
    <t>Fljótsdalshérað</t>
  </si>
  <si>
    <t>Fjarðabyggð</t>
  </si>
  <si>
    <t>Seltjarnarneskaupstaður</t>
  </si>
  <si>
    <t xml:space="preserve">Garðabær </t>
  </si>
  <si>
    <t>Ísafjarðarbær</t>
  </si>
  <si>
    <t>Giftir foreldrar, sambúðarfólk</t>
  </si>
  <si>
    <t>Annað foreldri í námi</t>
  </si>
  <si>
    <t>Einstæðir foreldrar,     báðir foreldrar í námi, annað foreldri 75% örykri</t>
  </si>
  <si>
    <t>Tímagjald</t>
  </si>
  <si>
    <t>4 tímar</t>
  </si>
  <si>
    <t>5 tímar</t>
  </si>
  <si>
    <t>6 tímar</t>
  </si>
  <si>
    <t>7 tímar</t>
  </si>
  <si>
    <t>8 tímar</t>
  </si>
  <si>
    <t>9 tímar</t>
  </si>
  <si>
    <t>hressing 
morgun/síðd.</t>
  </si>
  <si>
    <t>fæði
hádegi</t>
  </si>
  <si>
    <t>systkina-afsl.
með öðru barni</t>
  </si>
  <si>
    <t>systkina-afsl.
með þriðja barni</t>
  </si>
  <si>
    <t>Afsláttur milli þjónusu- stiga</t>
  </si>
  <si>
    <t>8 tímar m. fæði í jan 2009</t>
  </si>
  <si>
    <t>8 tímar m. fæði í jan 2008</t>
  </si>
  <si>
    <t>Breyting frá jan ´08 til jan ´09</t>
  </si>
  <si>
    <t>Gildistaka nýjustu gjaldskrár</t>
  </si>
  <si>
    <r>
      <t xml:space="preserve">Reykjavíkurborg </t>
    </r>
    <r>
      <rPr>
        <sz val="10"/>
        <rFont val="Arial"/>
        <family val="2"/>
      </rPr>
      <t>almennt gjald</t>
    </r>
  </si>
  <si>
    <t>Já - D/L</t>
  </si>
  <si>
    <t>Forgangshópur</t>
  </si>
  <si>
    <t>ath</t>
  </si>
  <si>
    <r>
      <t xml:space="preserve">Kópavogskaupstaður </t>
    </r>
    <r>
      <rPr>
        <sz val="10"/>
        <rFont val="Arial"/>
        <family val="2"/>
      </rPr>
      <t>almennt gjald</t>
    </r>
  </si>
  <si>
    <t>Já</t>
  </si>
  <si>
    <t>D/L/G</t>
  </si>
  <si>
    <t>Ekki innheimt fyrir morgunverð.</t>
  </si>
  <si>
    <r>
      <t xml:space="preserve">Hafnarfjarðarkaupstaður </t>
    </r>
    <r>
      <rPr>
        <sz val="10"/>
        <rFont val="Arial"/>
        <family val="2"/>
      </rPr>
      <t>almennt gjald</t>
    </r>
  </si>
  <si>
    <t>D/L</t>
  </si>
  <si>
    <t>100% afsl. fyrir fjórða barn.</t>
  </si>
  <si>
    <r>
      <t xml:space="preserve">Akureyrarkaupstaður </t>
    </r>
    <r>
      <rPr>
        <sz val="10"/>
        <rFont val="Arial"/>
        <family val="2"/>
      </rPr>
      <t>almennt gjald</t>
    </r>
  </si>
  <si>
    <r>
      <t xml:space="preserve">Reykjanesbær </t>
    </r>
    <r>
      <rPr>
        <sz val="10"/>
        <rFont val="Arial"/>
        <family val="2"/>
      </rPr>
      <t>almennt gjald</t>
    </r>
  </si>
  <si>
    <t xml:space="preserve"> Tímagjald kl. 17-18 er 3.450,-</t>
  </si>
  <si>
    <r>
      <t xml:space="preserve">Garðabær </t>
    </r>
    <r>
      <rPr>
        <sz val="10"/>
        <rFont val="Arial"/>
        <family val="2"/>
      </rPr>
      <t>almennt gjald</t>
    </r>
  </si>
  <si>
    <t xml:space="preserve"> 5 ára börn fá tvær gjaldfrjálsar stundir á dag.</t>
  </si>
  <si>
    <t>Ekki innheimt fyrir morgunv./síðdegishr.</t>
  </si>
  <si>
    <r>
      <t xml:space="preserve">Mosfellsbær </t>
    </r>
    <r>
      <rPr>
        <sz val="10"/>
        <rFont val="Arial"/>
        <family val="2"/>
      </rPr>
      <t>almennt gjald</t>
    </r>
  </si>
  <si>
    <r>
      <t xml:space="preserve">Sveitafélagið Árborg </t>
    </r>
    <r>
      <rPr>
        <sz val="10"/>
        <rFont val="Arial"/>
        <family val="2"/>
      </rPr>
      <t>almennt gjald</t>
    </r>
  </si>
  <si>
    <t>L/G</t>
  </si>
  <si>
    <r>
      <t xml:space="preserve">Akraneskaupstaður </t>
    </r>
    <r>
      <rPr>
        <sz val="10"/>
        <rFont val="Arial"/>
        <family val="2"/>
      </rPr>
      <t>almennt gjald</t>
    </r>
  </si>
  <si>
    <r>
      <t xml:space="preserve">Seltjarnarneskaupstaður </t>
    </r>
    <r>
      <rPr>
        <sz val="10"/>
        <rFont val="Arial"/>
        <family val="2"/>
      </rPr>
      <t>almennt gjald</t>
    </r>
  </si>
  <si>
    <t>Ef annað foreldri er í námi er 25% afsáttur af alm. tímagj.</t>
  </si>
  <si>
    <r>
      <t xml:space="preserve">Vestmannaeyjabær </t>
    </r>
    <r>
      <rPr>
        <sz val="10"/>
        <rFont val="Arial"/>
        <family val="2"/>
      </rPr>
      <t>almennt gjald</t>
    </r>
  </si>
  <si>
    <t xml:space="preserve">Já </t>
  </si>
  <si>
    <t>ath. Einst./systk. Afsl. 65% með 2. barni, 86% með 3. barni</t>
  </si>
  <si>
    <t>Ef annað foreldri er í námi er 25% afsáttur af alm. tímagjaldi</t>
  </si>
  <si>
    <r>
      <t xml:space="preserve">Sveitafélagið Skagafjörður </t>
    </r>
    <r>
      <rPr>
        <sz val="10"/>
        <rFont val="Arial"/>
        <family val="2"/>
      </rPr>
      <t>almennt gjald</t>
    </r>
  </si>
  <si>
    <r>
      <t xml:space="preserve">Ísafjarðarbær </t>
    </r>
    <r>
      <rPr>
        <sz val="10"/>
        <rFont val="Arial"/>
        <family val="2"/>
      </rPr>
      <t>almennt gjald</t>
    </r>
  </si>
  <si>
    <r>
      <t xml:space="preserve">Fjarðabyggð </t>
    </r>
    <r>
      <rPr>
        <sz val="10"/>
        <rFont val="Arial"/>
        <family val="2"/>
      </rPr>
      <t>almennt gjald</t>
    </r>
  </si>
  <si>
    <t>Nei</t>
  </si>
  <si>
    <r>
      <t xml:space="preserve">Fljótsdalshérað </t>
    </r>
    <r>
      <rPr>
        <sz val="10"/>
        <rFont val="Arial"/>
        <family val="2"/>
      </rPr>
      <t>almennt gjald</t>
    </r>
  </si>
  <si>
    <t>Fljótsdalshérað Leiksólinn Brúarási almennt gjald</t>
  </si>
  <si>
    <t>Skýringar: Afsláttur á milli þjónustustiga: D= Dagforeldrar, L= Leikskóli, G=Grunnskóli ( síðdegisvist)</t>
  </si>
  <si>
    <r>
      <t xml:space="preserve">Afsláttur f.forgangshóp aðeins veittur af 8 tímum eða fleiri. </t>
    </r>
    <r>
      <rPr>
        <b/>
        <sz val="10"/>
        <rFont val="Arial"/>
        <family val="2"/>
      </rPr>
      <t xml:space="preserve">5 ára börn fá vistun í 8 stundir gjaldfrjálst.  </t>
    </r>
  </si>
  <si>
    <r>
      <t>5 ára börn fávistun í 2 klst.á dag gjaldfrjálst</t>
    </r>
    <r>
      <rPr>
        <sz val="10"/>
        <rFont val="Arial"/>
        <family val="2"/>
      </rPr>
      <t xml:space="preserve">. </t>
    </r>
  </si>
  <si>
    <r>
      <t>5 ára börn fávistun frá kl. 8-12 gjaldfrjálst</t>
    </r>
    <r>
      <rPr>
        <sz val="10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</si>
</sst>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2">
    <numFmt numFmtId="164" formatCode="#,##0\ _k_r_."/>
    <numFmt numFmtId="165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Fill="1" applyBorder="1"/>
    <xf numFmtId="3" fontId="0" fillId="0" borderId="0" xfId="0" applyNumberFormat="1" applyFill="1" applyBorder="1"/>
    <xf numFmtId="0" fontId="2" fillId="0" borderId="1" xfId="0" applyFont="1" applyFill="1" applyBorder="1"/>
    <xf numFmtId="0" fontId="4" fillId="0" borderId="4" xfId="0" applyFont="1" applyFill="1" applyBorder="1"/>
    <xf numFmtId="0" fontId="4" fillId="0" borderId="5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/>
    <xf numFmtId="164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5" fillId="0" borderId="7" xfId="0" applyFont="1" applyFill="1" applyBorder="1"/>
    <xf numFmtId="3" fontId="4" fillId="3" borderId="8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0" fontId="8" fillId="0" borderId="0" xfId="0" applyFont="1" applyFill="1" applyBorder="1"/>
    <xf numFmtId="164" fontId="0" fillId="0" borderId="0" xfId="0" applyNumberFormat="1" applyFill="1" applyBorder="1"/>
    <xf numFmtId="164" fontId="10" fillId="0" borderId="10" xfId="0" applyNumberFormat="1" applyFont="1" applyFill="1" applyBorder="1"/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164" fontId="10" fillId="0" borderId="17" xfId="0" applyNumberFormat="1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164" fontId="10" fillId="0" borderId="9" xfId="0" applyNumberFormat="1" applyFont="1" applyFill="1" applyBorder="1" applyAlignment="1">
      <alignment horizontal="center" wrapText="1"/>
    </xf>
    <xf numFmtId="0" fontId="0" fillId="0" borderId="0" xfId="0" applyFill="1"/>
    <xf numFmtId="164" fontId="11" fillId="0" borderId="19" xfId="0" applyNumberFormat="1" applyFont="1" applyFill="1" applyBorder="1"/>
    <xf numFmtId="9" fontId="10" fillId="0" borderId="25" xfId="0" applyNumberFormat="1" applyFont="1" applyFill="1" applyBorder="1" applyAlignment="1">
      <alignment horizontal="center"/>
    </xf>
    <xf numFmtId="164" fontId="11" fillId="0" borderId="26" xfId="0" applyNumberFormat="1" applyFont="1" applyFill="1" applyBorder="1"/>
    <xf numFmtId="164" fontId="11" fillId="0" borderId="29" xfId="0" applyNumberFormat="1" applyFont="1" applyFill="1" applyBorder="1"/>
    <xf numFmtId="164" fontId="11" fillId="0" borderId="36" xfId="0" applyNumberFormat="1" applyFont="1" applyFill="1" applyBorder="1"/>
    <xf numFmtId="164" fontId="11" fillId="0" borderId="45" xfId="0" applyNumberFormat="1" applyFont="1" applyFill="1" applyBorder="1"/>
    <xf numFmtId="164" fontId="11" fillId="0" borderId="37" xfId="0" applyNumberFormat="1" applyFont="1" applyFill="1" applyBorder="1"/>
    <xf numFmtId="164" fontId="11" fillId="0" borderId="18" xfId="0" applyNumberFormat="1" applyFont="1" applyFill="1" applyBorder="1"/>
    <xf numFmtId="9" fontId="10" fillId="0" borderId="35" xfId="0" applyNumberFormat="1" applyFont="1" applyFill="1" applyBorder="1" applyAlignment="1">
      <alignment horizontal="center"/>
    </xf>
    <xf numFmtId="164" fontId="11" fillId="0" borderId="28" xfId="0" applyNumberFormat="1" applyFont="1" applyFill="1" applyBorder="1"/>
    <xf numFmtId="164" fontId="11" fillId="0" borderId="38" xfId="0" applyNumberFormat="1" applyFont="1" applyFill="1" applyBorder="1"/>
    <xf numFmtId="164" fontId="0" fillId="0" borderId="31" xfId="0" applyNumberFormat="1" applyFill="1" applyBorder="1" applyAlignment="1"/>
    <xf numFmtId="9" fontId="10" fillId="0" borderId="27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/>
    <xf numFmtId="9" fontId="10" fillId="0" borderId="28" xfId="0" applyNumberFormat="1" applyFont="1" applyFill="1" applyBorder="1" applyAlignment="1">
      <alignment horizontal="center"/>
    </xf>
    <xf numFmtId="164" fontId="11" fillId="0" borderId="35" xfId="0" applyNumberFormat="1" applyFont="1" applyFill="1" applyBorder="1"/>
    <xf numFmtId="0" fontId="10" fillId="0" borderId="37" xfId="0" applyFont="1" applyFill="1" applyBorder="1"/>
    <xf numFmtId="164" fontId="11" fillId="0" borderId="44" xfId="0" applyNumberFormat="1" applyFont="1" applyFill="1" applyBorder="1"/>
    <xf numFmtId="9" fontId="10" fillId="0" borderId="44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 horizontal="center"/>
    </xf>
    <xf numFmtId="3" fontId="11" fillId="0" borderId="24" xfId="0" applyNumberFormat="1" applyFont="1" applyFill="1" applyBorder="1"/>
    <xf numFmtId="9" fontId="11" fillId="0" borderId="23" xfId="0" applyNumberFormat="1" applyFont="1" applyFill="1" applyBorder="1" applyAlignment="1">
      <alignment horizontal="center"/>
    </xf>
    <xf numFmtId="9" fontId="11" fillId="0" borderId="24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3" fontId="11" fillId="0" borderId="3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1" fillId="0" borderId="34" xfId="0" applyNumberFormat="1" applyFont="1" applyFill="1" applyBorder="1"/>
    <xf numFmtId="9" fontId="11" fillId="0" borderId="33" xfId="0" applyNumberFormat="1" applyFont="1" applyFill="1" applyBorder="1" applyAlignment="1">
      <alignment horizontal="center"/>
    </xf>
    <xf numFmtId="9" fontId="11" fillId="0" borderId="34" xfId="0" applyNumberFormat="1" applyFont="1" applyFill="1" applyBorder="1" applyAlignment="1">
      <alignment horizontal="center"/>
    </xf>
    <xf numFmtId="165" fontId="11" fillId="0" borderId="28" xfId="0" applyNumberFormat="1" applyFont="1" applyFill="1" applyBorder="1" applyAlignment="1">
      <alignment horizontal="center"/>
    </xf>
    <xf numFmtId="164" fontId="11" fillId="0" borderId="55" xfId="0" applyNumberFormat="1" applyFont="1" applyFill="1" applyBorder="1"/>
    <xf numFmtId="0" fontId="11" fillId="0" borderId="18" xfId="0" applyFont="1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0" fontId="1" fillId="0" borderId="0" xfId="0" applyFont="1" applyFill="1" applyAlignment="1">
      <alignment horizontal="center"/>
    </xf>
    <xf numFmtId="0" fontId="9" fillId="0" borderId="0" xfId="0" applyFont="1" applyFill="1" applyBorder="1"/>
    <xf numFmtId="164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10" fontId="0" fillId="0" borderId="0" xfId="0" applyNumberForma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16" xfId="0" applyFont="1" applyFill="1" applyBorder="1" applyAlignment="1">
      <alignment horizontal="center" wrapText="1"/>
    </xf>
    <xf numFmtId="0" fontId="10" fillId="0" borderId="18" xfId="0" applyFont="1" applyFill="1" applyBorder="1"/>
    <xf numFmtId="3" fontId="14" fillId="0" borderId="20" xfId="0" applyNumberFormat="1" applyFont="1" applyFill="1" applyBorder="1" applyAlignment="1">
      <alignment horizontal="center"/>
    </xf>
    <xf numFmtId="3" fontId="14" fillId="0" borderId="21" xfId="0" applyNumberFormat="1" applyFont="1" applyFill="1" applyBorder="1" applyAlignment="1">
      <alignment horizontal="center"/>
    </xf>
    <xf numFmtId="3" fontId="14" fillId="0" borderId="22" xfId="0" applyNumberFormat="1" applyFont="1" applyFill="1" applyBorder="1" applyAlignment="1">
      <alignment horizontal="center"/>
    </xf>
    <xf numFmtId="3" fontId="14" fillId="0" borderId="23" xfId="0" applyNumberFormat="1" applyFont="1" applyFill="1" applyBorder="1" applyAlignment="1">
      <alignment horizontal="center"/>
    </xf>
    <xf numFmtId="3" fontId="14" fillId="0" borderId="24" xfId="0" applyNumberFormat="1" applyFont="1" applyFill="1" applyBorder="1"/>
    <xf numFmtId="9" fontId="14" fillId="0" borderId="23" xfId="0" applyNumberFormat="1" applyFont="1" applyFill="1" applyBorder="1" applyAlignment="1">
      <alignment horizontal="center"/>
    </xf>
    <xf numFmtId="9" fontId="14" fillId="0" borderId="24" xfId="0" applyNumberFormat="1" applyFont="1" applyFill="1" applyBorder="1" applyAlignment="1">
      <alignment horizontal="center"/>
    </xf>
    <xf numFmtId="165" fontId="14" fillId="0" borderId="26" xfId="0" applyNumberFormat="1" applyFont="1" applyFill="1" applyBorder="1" applyAlignment="1">
      <alignment horizontal="center"/>
    </xf>
    <xf numFmtId="14" fontId="14" fillId="0" borderId="27" xfId="0" applyNumberFormat="1" applyFont="1" applyFill="1" applyBorder="1" applyAlignment="1">
      <alignment horizontal="center"/>
    </xf>
    <xf numFmtId="0" fontId="14" fillId="0" borderId="28" xfId="0" applyFont="1" applyFill="1" applyBorder="1"/>
    <xf numFmtId="14" fontId="14" fillId="0" borderId="18" xfId="0" applyNumberFormat="1" applyFont="1" applyFill="1" applyBorder="1" applyAlignment="1">
      <alignment horizontal="center"/>
    </xf>
    <xf numFmtId="3" fontId="14" fillId="0" borderId="30" xfId="0" applyNumberFormat="1" applyFont="1" applyFill="1" applyBorder="1" applyAlignment="1">
      <alignment horizontal="center"/>
    </xf>
    <xf numFmtId="3" fontId="14" fillId="0" borderId="31" xfId="0" applyNumberFormat="1" applyFont="1" applyFill="1" applyBorder="1" applyAlignment="1">
      <alignment horizontal="center"/>
    </xf>
    <xf numFmtId="3" fontId="14" fillId="0" borderId="32" xfId="0" applyNumberFormat="1" applyFont="1" applyFill="1" applyBorder="1" applyAlignment="1">
      <alignment horizontal="center"/>
    </xf>
    <xf numFmtId="3" fontId="14" fillId="0" borderId="33" xfId="0" applyNumberFormat="1" applyFont="1" applyFill="1" applyBorder="1" applyAlignment="1">
      <alignment horizontal="center"/>
    </xf>
    <xf numFmtId="3" fontId="14" fillId="0" borderId="34" xfId="0" applyNumberFormat="1" applyFont="1" applyFill="1" applyBorder="1"/>
    <xf numFmtId="9" fontId="14" fillId="0" borderId="33" xfId="0" applyNumberFormat="1" applyFont="1" applyFill="1" applyBorder="1" applyAlignment="1">
      <alignment horizontal="center"/>
    </xf>
    <xf numFmtId="9" fontId="14" fillId="0" borderId="34" xfId="0" applyNumberFormat="1" applyFont="1" applyFill="1" applyBorder="1" applyAlignment="1">
      <alignment horizontal="center"/>
    </xf>
    <xf numFmtId="9" fontId="14" fillId="0" borderId="35" xfId="0" applyNumberFormat="1" applyFont="1" applyFill="1" applyBorder="1" applyAlignment="1">
      <alignment horizontal="center"/>
    </xf>
    <xf numFmtId="165" fontId="14" fillId="0" borderId="36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37" xfId="0" applyFont="1" applyFill="1" applyBorder="1"/>
    <xf numFmtId="3" fontId="14" fillId="0" borderId="39" xfId="0" applyNumberFormat="1" applyFont="1" applyFill="1" applyBorder="1" applyAlignment="1">
      <alignment horizontal="center"/>
    </xf>
    <xf numFmtId="3" fontId="14" fillId="0" borderId="40" xfId="0" applyNumberFormat="1" applyFont="1" applyFill="1" applyBorder="1" applyAlignment="1">
      <alignment horizontal="center"/>
    </xf>
    <xf numFmtId="3" fontId="14" fillId="0" borderId="41" xfId="0" applyNumberFormat="1" applyFont="1" applyFill="1" applyBorder="1" applyAlignment="1">
      <alignment horizontal="center"/>
    </xf>
    <xf numFmtId="3" fontId="14" fillId="0" borderId="42" xfId="0" applyNumberFormat="1" applyFont="1" applyFill="1" applyBorder="1" applyAlignment="1">
      <alignment horizontal="center"/>
    </xf>
    <xf numFmtId="3" fontId="14" fillId="0" borderId="43" xfId="0" applyNumberFormat="1" applyFont="1" applyFill="1" applyBorder="1"/>
    <xf numFmtId="9" fontId="14" fillId="0" borderId="42" xfId="0" applyNumberFormat="1" applyFont="1" applyFill="1" applyBorder="1" applyAlignment="1">
      <alignment horizontal="center"/>
    </xf>
    <xf numFmtId="9" fontId="14" fillId="0" borderId="43" xfId="0" applyNumberFormat="1" applyFont="1" applyFill="1" applyBorder="1" applyAlignment="1">
      <alignment horizontal="center"/>
    </xf>
    <xf numFmtId="9" fontId="14" fillId="0" borderId="44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8" xfId="0" applyNumberFormat="1" applyFont="1" applyFill="1" applyBorder="1" applyAlignment="1">
      <alignment horizontal="center"/>
    </xf>
    <xf numFmtId="3" fontId="11" fillId="0" borderId="42" xfId="0" applyNumberFormat="1" applyFont="1" applyFill="1" applyBorder="1" applyAlignment="1">
      <alignment horizontal="center"/>
    </xf>
    <xf numFmtId="165" fontId="14" fillId="0" borderId="37" xfId="0" applyNumberFormat="1" applyFont="1" applyFill="1" applyBorder="1" applyAlignment="1">
      <alignment horizontal="center"/>
    </xf>
    <xf numFmtId="9" fontId="11" fillId="0" borderId="42" xfId="0" applyNumberFormat="1" applyFont="1" applyFill="1" applyBorder="1" applyAlignment="1">
      <alignment horizontal="center"/>
    </xf>
    <xf numFmtId="9" fontId="11" fillId="0" borderId="43" xfId="0" applyNumberFormat="1" applyFont="1" applyFill="1" applyBorder="1" applyAlignment="1">
      <alignment horizontal="center"/>
    </xf>
    <xf numFmtId="3" fontId="14" fillId="0" borderId="46" xfId="0" applyNumberFormat="1" applyFont="1" applyFill="1" applyBorder="1" applyAlignment="1">
      <alignment horizontal="center"/>
    </xf>
    <xf numFmtId="3" fontId="14" fillId="0" borderId="47" xfId="0" applyNumberFormat="1" applyFont="1" applyFill="1" applyBorder="1"/>
    <xf numFmtId="0" fontId="14" fillId="0" borderId="44" xfId="0" applyFont="1" applyFill="1" applyBorder="1" applyAlignment="1">
      <alignment horizontal="center"/>
    </xf>
    <xf numFmtId="9" fontId="11" fillId="0" borderId="45" xfId="0" applyNumberFormat="1" applyFont="1" applyFill="1" applyBorder="1" applyAlignment="1">
      <alignment horizontal="center"/>
    </xf>
    <xf numFmtId="0" fontId="14" fillId="0" borderId="44" xfId="0" applyFont="1" applyFill="1" applyBorder="1"/>
    <xf numFmtId="164" fontId="14" fillId="0" borderId="31" xfId="0" applyNumberFormat="1" applyFont="1" applyFill="1" applyBorder="1" applyAlignment="1"/>
    <xf numFmtId="164" fontId="10" fillId="0" borderId="38" xfId="0" applyNumberFormat="1" applyFont="1" applyFill="1" applyBorder="1"/>
    <xf numFmtId="9" fontId="14" fillId="0" borderId="48" xfId="0" applyNumberFormat="1" applyFont="1" applyFill="1" applyBorder="1" applyAlignment="1">
      <alignment horizontal="center"/>
    </xf>
    <xf numFmtId="9" fontId="14" fillId="0" borderId="49" xfId="0" applyNumberFormat="1" applyFont="1" applyFill="1" applyBorder="1" applyAlignment="1">
      <alignment horizontal="center"/>
    </xf>
    <xf numFmtId="9" fontId="14" fillId="0" borderId="50" xfId="0" applyNumberFormat="1" applyFont="1" applyFill="1" applyBorder="1" applyAlignment="1">
      <alignment horizontal="center"/>
    </xf>
    <xf numFmtId="3" fontId="14" fillId="0" borderId="51" xfId="0" applyNumberFormat="1" applyFont="1" applyFill="1" applyBorder="1"/>
    <xf numFmtId="9" fontId="14" fillId="0" borderId="46" xfId="0" applyNumberFormat="1" applyFont="1" applyFill="1" applyBorder="1" applyAlignment="1">
      <alignment horizontal="center"/>
    </xf>
    <xf numFmtId="9" fontId="14" fillId="0" borderId="51" xfId="0" applyNumberFormat="1" applyFont="1" applyFill="1" applyBorder="1" applyAlignment="1">
      <alignment horizontal="center"/>
    </xf>
    <xf numFmtId="3" fontId="14" fillId="0" borderId="32" xfId="0" applyNumberFormat="1" applyFont="1" applyFill="1" applyBorder="1"/>
    <xf numFmtId="0" fontId="14" fillId="0" borderId="32" xfId="0" applyFont="1" applyFill="1" applyBorder="1"/>
    <xf numFmtId="3" fontId="14" fillId="0" borderId="41" xfId="0" applyNumberFormat="1" applyFont="1" applyFill="1" applyBorder="1"/>
    <xf numFmtId="165" fontId="14" fillId="0" borderId="27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/>
    <xf numFmtId="0" fontId="14" fillId="0" borderId="5" xfId="0" applyFont="1" applyFill="1" applyBorder="1" applyAlignment="1">
      <alignment horizontal="center"/>
    </xf>
    <xf numFmtId="0" fontId="10" fillId="0" borderId="52" xfId="0" applyFont="1" applyFill="1" applyBorder="1"/>
    <xf numFmtId="3" fontId="14" fillId="0" borderId="52" xfId="0" applyNumberFormat="1" applyFont="1" applyFill="1" applyBorder="1" applyAlignment="1">
      <alignment horizontal="center"/>
    </xf>
    <xf numFmtId="3" fontId="14" fillId="0" borderId="53" xfId="0" applyNumberFormat="1" applyFont="1" applyFill="1" applyBorder="1" applyAlignment="1">
      <alignment horizontal="center"/>
    </xf>
    <xf numFmtId="3" fontId="14" fillId="0" borderId="54" xfId="0" applyNumberFormat="1" applyFont="1" applyFill="1" applyBorder="1" applyAlignment="1">
      <alignment horizontal="center"/>
    </xf>
    <xf numFmtId="9" fontId="14" fillId="0" borderId="43" xfId="0" applyNumberFormat="1" applyFont="1" applyFill="1" applyBorder="1"/>
    <xf numFmtId="3" fontId="14" fillId="0" borderId="45" xfId="0" applyNumberFormat="1" applyFont="1" applyFill="1" applyBorder="1"/>
    <xf numFmtId="3" fontId="14" fillId="0" borderId="37" xfId="0" applyNumberFormat="1" applyFont="1" applyFill="1" applyBorder="1"/>
    <xf numFmtId="3" fontId="14" fillId="0" borderId="56" xfId="0" applyNumberFormat="1" applyFont="1" applyFill="1" applyBorder="1" applyAlignment="1">
      <alignment horizontal="center"/>
    </xf>
    <xf numFmtId="3" fontId="14" fillId="0" borderId="47" xfId="0" applyNumberFormat="1" applyFont="1" applyFill="1" applyBorder="1" applyAlignment="1">
      <alignment horizontal="center"/>
    </xf>
    <xf numFmtId="0" fontId="10" fillId="0" borderId="11" xfId="0" applyFont="1" applyFill="1" applyBorder="1"/>
    <xf numFmtId="3" fontId="14" fillId="0" borderId="57" xfId="0" applyNumberFormat="1" applyFont="1" applyFill="1" applyBorder="1" applyAlignment="1">
      <alignment horizontal="center"/>
    </xf>
    <xf numFmtId="3" fontId="14" fillId="0" borderId="58" xfId="0" applyNumberFormat="1" applyFont="1" applyFill="1" applyBorder="1" applyAlignment="1">
      <alignment horizontal="center"/>
    </xf>
    <xf numFmtId="3" fontId="14" fillId="0" borderId="59" xfId="0" applyNumberFormat="1" applyFont="1" applyFill="1" applyBorder="1" applyAlignment="1">
      <alignment horizontal="center"/>
    </xf>
    <xf numFmtId="3" fontId="14" fillId="0" borderId="3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tabSelected="1" workbookViewId="0">
      <selection sqref="A1:Q50"/>
    </sheetView>
  </sheetViews>
  <sheetFormatPr defaultRowHeight="15"/>
  <cols>
    <col min="1" max="1" width="41.7109375" style="35" customWidth="1"/>
    <col min="2" max="2" width="11.28515625" style="35" customWidth="1"/>
    <col min="3" max="3" width="8.28515625" style="35" bestFit="1" customWidth="1"/>
    <col min="4" max="8" width="9.28515625" style="35" bestFit="1" customWidth="1"/>
    <col min="9" max="9" width="12.7109375" style="73" customWidth="1"/>
    <col min="10" max="10" width="7.28515625" style="35" bestFit="1" customWidth="1"/>
    <col min="11" max="11" width="8.7109375" style="35" bestFit="1" customWidth="1"/>
    <col min="12" max="12" width="13.5703125" style="35" customWidth="1"/>
    <col min="13" max="13" width="8" style="35" bestFit="1" customWidth="1"/>
    <col min="14" max="14" width="9.28515625" style="47" bestFit="1" customWidth="1"/>
    <col min="15" max="15" width="9.28515625" style="35" bestFit="1" customWidth="1"/>
    <col min="16" max="16" width="8.5703125" style="35" bestFit="1" customWidth="1"/>
    <col min="17" max="17" width="10.140625" style="35" customWidth="1"/>
    <col min="18" max="16384" width="9.140625" style="35"/>
  </cols>
  <sheetData>
    <row r="1" spans="1:17" ht="65.25" thickBot="1">
      <c r="A1" s="94" t="s">
        <v>0</v>
      </c>
      <c r="B1" s="26" t="s">
        <v>23</v>
      </c>
      <c r="C1" s="27" t="s">
        <v>24</v>
      </c>
      <c r="D1" s="28" t="s">
        <v>25</v>
      </c>
      <c r="E1" s="28" t="s">
        <v>26</v>
      </c>
      <c r="F1" s="28" t="s">
        <v>27</v>
      </c>
      <c r="G1" s="28" t="s">
        <v>28</v>
      </c>
      <c r="H1" s="29" t="s">
        <v>29</v>
      </c>
      <c r="I1" s="30" t="s">
        <v>30</v>
      </c>
      <c r="J1" s="31" t="s">
        <v>31</v>
      </c>
      <c r="K1" s="30" t="s">
        <v>32</v>
      </c>
      <c r="L1" s="31" t="s">
        <v>33</v>
      </c>
      <c r="M1" s="95" t="s">
        <v>34</v>
      </c>
      <c r="N1" s="32" t="s">
        <v>35</v>
      </c>
      <c r="O1" s="32" t="s">
        <v>36</v>
      </c>
      <c r="P1" s="33" t="s">
        <v>37</v>
      </c>
      <c r="Q1" s="34" t="s">
        <v>38</v>
      </c>
    </row>
    <row r="2" spans="1:17">
      <c r="A2" s="96" t="s">
        <v>39</v>
      </c>
      <c r="B2" s="36">
        <v>1804</v>
      </c>
      <c r="C2" s="97">
        <f>B2*4</f>
        <v>7216</v>
      </c>
      <c r="D2" s="98">
        <f>SUM(B2)*5</f>
        <v>9020</v>
      </c>
      <c r="E2" s="98">
        <f>SUM(B2)*6</f>
        <v>10824</v>
      </c>
      <c r="F2" s="98">
        <f>SUM(B2)*7</f>
        <v>12628</v>
      </c>
      <c r="G2" s="98">
        <f>(B2)*8</f>
        <v>14432</v>
      </c>
      <c r="H2" s="99">
        <f>B2*9</f>
        <v>16236</v>
      </c>
      <c r="I2" s="100">
        <v>1251</v>
      </c>
      <c r="J2" s="101">
        <v>3721</v>
      </c>
      <c r="K2" s="102">
        <v>1</v>
      </c>
      <c r="L2" s="103">
        <v>1</v>
      </c>
      <c r="M2" s="37" t="s">
        <v>40</v>
      </c>
      <c r="N2" s="38">
        <f>+G2+J2+1251+1251</f>
        <v>20655</v>
      </c>
      <c r="O2" s="38">
        <v>20655</v>
      </c>
      <c r="P2" s="104">
        <f>(N2-O2)/O2</f>
        <v>0</v>
      </c>
      <c r="Q2" s="105">
        <v>39448</v>
      </c>
    </row>
    <row r="3" spans="1:17">
      <c r="A3" s="106" t="s">
        <v>21</v>
      </c>
      <c r="B3" s="36">
        <v>1322</v>
      </c>
      <c r="C3" s="97">
        <v>5288</v>
      </c>
      <c r="D3" s="98">
        <v>6610</v>
      </c>
      <c r="E3" s="98">
        <v>7932</v>
      </c>
      <c r="F3" s="98">
        <v>9254</v>
      </c>
      <c r="G3" s="98">
        <v>10576</v>
      </c>
      <c r="H3" s="99">
        <v>11898</v>
      </c>
      <c r="I3" s="100">
        <v>1251</v>
      </c>
      <c r="J3" s="101">
        <v>3721</v>
      </c>
      <c r="K3" s="102"/>
      <c r="L3" s="103"/>
      <c r="M3" s="37"/>
      <c r="N3" s="38">
        <f>+J3+I3+I3+G3</f>
        <v>16799</v>
      </c>
      <c r="O3" s="38"/>
      <c r="P3" s="104"/>
      <c r="Q3" s="107"/>
    </row>
    <row r="4" spans="1:17">
      <c r="A4" s="106" t="s">
        <v>41</v>
      </c>
      <c r="B4" s="39">
        <v>748</v>
      </c>
      <c r="C4" s="108">
        <f>B4*4</f>
        <v>2992</v>
      </c>
      <c r="D4" s="109">
        <f>SUM(B4)*5</f>
        <v>3740</v>
      </c>
      <c r="E4" s="109">
        <f>SUM(B4)*6</f>
        <v>4488</v>
      </c>
      <c r="F4" s="109">
        <f>SUM(B4)*7</f>
        <v>5236</v>
      </c>
      <c r="G4" s="109">
        <f>B4*8</f>
        <v>5984</v>
      </c>
      <c r="H4" s="110">
        <f>B4*9</f>
        <v>6732</v>
      </c>
      <c r="I4" s="111">
        <v>1251</v>
      </c>
      <c r="J4" s="112">
        <v>3721</v>
      </c>
      <c r="K4" s="113"/>
      <c r="L4" s="114"/>
      <c r="M4" s="115"/>
      <c r="N4" s="40">
        <f>+J4+I4+I4+G4</f>
        <v>12207</v>
      </c>
      <c r="O4" s="40">
        <v>12207</v>
      </c>
      <c r="P4" s="116">
        <f t="shared" ref="P4:P47" si="0">(N4-O4)/O4</f>
        <v>0</v>
      </c>
      <c r="Q4" s="117"/>
    </row>
    <row r="5" spans="1:17" ht="15.75" thickBot="1">
      <c r="A5" s="118" t="s">
        <v>42</v>
      </c>
      <c r="B5" s="46"/>
      <c r="C5" s="119"/>
      <c r="D5" s="120"/>
      <c r="E5" s="120"/>
      <c r="F5" s="120"/>
      <c r="G5" s="120"/>
      <c r="H5" s="121"/>
      <c r="I5" s="122"/>
      <c r="J5" s="123"/>
      <c r="K5" s="124"/>
      <c r="L5" s="125"/>
      <c r="M5" s="126"/>
      <c r="N5" s="41"/>
      <c r="O5" s="42"/>
      <c r="P5" s="127"/>
      <c r="Q5" s="128"/>
    </row>
    <row r="6" spans="1:17">
      <c r="A6" s="96" t="s">
        <v>43</v>
      </c>
      <c r="B6" s="36">
        <v>1788</v>
      </c>
      <c r="C6" s="97">
        <f>SUM(B6)*4</f>
        <v>7152</v>
      </c>
      <c r="D6" s="98">
        <f>SUM(B6)*5</f>
        <v>8940</v>
      </c>
      <c r="E6" s="98">
        <f>SUM(B6)*6</f>
        <v>10728</v>
      </c>
      <c r="F6" s="98">
        <f>SUM(B6)*7</f>
        <v>12516</v>
      </c>
      <c r="G6" s="98">
        <f>B6*8</f>
        <v>14304</v>
      </c>
      <c r="H6" s="99">
        <f>SUM(B6)*9</f>
        <v>16092</v>
      </c>
      <c r="I6" s="100">
        <v>1570</v>
      </c>
      <c r="J6" s="101">
        <v>4550</v>
      </c>
      <c r="K6" s="102">
        <v>0.35</v>
      </c>
      <c r="L6" s="103">
        <v>0.75</v>
      </c>
      <c r="M6" s="37" t="s">
        <v>44</v>
      </c>
      <c r="N6" s="38">
        <f>G6+I6+J6+I6</f>
        <v>21994</v>
      </c>
      <c r="O6" s="43">
        <v>19924</v>
      </c>
      <c r="P6" s="129">
        <f t="shared" si="0"/>
        <v>0.10389480024091548</v>
      </c>
      <c r="Q6" s="105">
        <v>39814</v>
      </c>
    </row>
    <row r="7" spans="1:17">
      <c r="A7" s="106" t="s">
        <v>41</v>
      </c>
      <c r="B7" s="39">
        <v>1250</v>
      </c>
      <c r="C7" s="108">
        <f>SUM(B7)*4</f>
        <v>5000</v>
      </c>
      <c r="D7" s="109">
        <f>SUM(B7)*5</f>
        <v>6250</v>
      </c>
      <c r="E7" s="109">
        <f>SUM(B7)*6</f>
        <v>7500</v>
      </c>
      <c r="F7" s="109">
        <f>SUM(B7)*7</f>
        <v>8750</v>
      </c>
      <c r="G7" s="109">
        <f>B7*8</f>
        <v>10000</v>
      </c>
      <c r="H7" s="110">
        <f>SUM(B7)*9</f>
        <v>11250</v>
      </c>
      <c r="I7" s="111">
        <v>1570</v>
      </c>
      <c r="J7" s="112">
        <v>4550</v>
      </c>
      <c r="K7" s="113"/>
      <c r="L7" s="114"/>
      <c r="M7" s="44" t="s">
        <v>45</v>
      </c>
      <c r="N7" s="40">
        <f>G7+I7+J7+I7</f>
        <v>17690</v>
      </c>
      <c r="O7" s="45">
        <v>15620</v>
      </c>
      <c r="P7" s="130">
        <f t="shared" si="0"/>
        <v>0.13252240717029448</v>
      </c>
      <c r="Q7" s="117"/>
    </row>
    <row r="8" spans="1:17" ht="15.75" thickBot="1">
      <c r="A8" s="118" t="s">
        <v>42</v>
      </c>
      <c r="B8" s="46"/>
      <c r="C8" s="119"/>
      <c r="D8" s="120"/>
      <c r="E8" s="120"/>
      <c r="F8" s="120"/>
      <c r="G8" s="120"/>
      <c r="H8" s="121"/>
      <c r="I8" s="131" t="s">
        <v>46</v>
      </c>
      <c r="J8" s="123"/>
      <c r="K8" s="124"/>
      <c r="L8" s="125"/>
      <c r="M8" s="126"/>
      <c r="N8" s="41"/>
      <c r="O8" s="42"/>
      <c r="P8" s="132"/>
      <c r="Q8" s="128"/>
    </row>
    <row r="9" spans="1:17">
      <c r="A9" s="96" t="s">
        <v>47</v>
      </c>
      <c r="B9" s="36">
        <v>2117</v>
      </c>
      <c r="C9" s="97">
        <f>SUM(B9)*4</f>
        <v>8468</v>
      </c>
      <c r="D9" s="98">
        <f>SUM(B9)*5</f>
        <v>10585</v>
      </c>
      <c r="E9" s="98">
        <f>SUM(B9)*6</f>
        <v>12702</v>
      </c>
      <c r="F9" s="98">
        <f>SUM(B9)*7</f>
        <v>14819</v>
      </c>
      <c r="G9" s="98">
        <f>B9*8</f>
        <v>16936</v>
      </c>
      <c r="H9" s="99">
        <f>SUM(B9)*9</f>
        <v>19053</v>
      </c>
      <c r="I9" s="100">
        <v>1210</v>
      </c>
      <c r="J9" s="101">
        <v>3441</v>
      </c>
      <c r="K9" s="102">
        <v>0.3</v>
      </c>
      <c r="L9" s="103">
        <v>0.6</v>
      </c>
      <c r="M9" s="37" t="s">
        <v>44</v>
      </c>
      <c r="N9" s="38">
        <f>G9+(2*I9)+J9</f>
        <v>22797</v>
      </c>
      <c r="O9" s="43">
        <v>22797</v>
      </c>
      <c r="P9" s="129">
        <f t="shared" si="0"/>
        <v>0</v>
      </c>
      <c r="Q9" s="105">
        <v>39448</v>
      </c>
    </row>
    <row r="10" spans="1:17">
      <c r="A10" s="106" t="s">
        <v>41</v>
      </c>
      <c r="B10" s="39">
        <v>1270</v>
      </c>
      <c r="C10" s="108">
        <f>SUM(B10)*4</f>
        <v>5080</v>
      </c>
      <c r="D10" s="109">
        <f>SUM(B10)*5</f>
        <v>6350</v>
      </c>
      <c r="E10" s="109">
        <f>SUM(B10)*6</f>
        <v>7620</v>
      </c>
      <c r="F10" s="109">
        <f>SUM(B10)*7</f>
        <v>8890</v>
      </c>
      <c r="G10" s="109">
        <f>B10*8</f>
        <v>10160</v>
      </c>
      <c r="H10" s="110">
        <f>SUM(B10)*9</f>
        <v>11430</v>
      </c>
      <c r="I10" s="111">
        <v>1210</v>
      </c>
      <c r="J10" s="112">
        <v>3441</v>
      </c>
      <c r="K10" s="113"/>
      <c r="L10" s="114"/>
      <c r="M10" s="44" t="s">
        <v>48</v>
      </c>
      <c r="N10" s="40">
        <f>G10+(2*I10)+J10</f>
        <v>16021</v>
      </c>
      <c r="O10" s="45">
        <v>16021</v>
      </c>
      <c r="P10" s="130">
        <f t="shared" si="0"/>
        <v>0</v>
      </c>
      <c r="Q10" s="117"/>
    </row>
    <row r="11" spans="1:17" ht="15.75" thickBot="1">
      <c r="A11" s="118" t="s">
        <v>42</v>
      </c>
      <c r="B11" s="46"/>
      <c r="C11" s="119"/>
      <c r="D11" s="120"/>
      <c r="E11" s="120"/>
      <c r="F11" s="120"/>
      <c r="G11" s="120"/>
      <c r="H11" s="121"/>
      <c r="I11" s="122"/>
      <c r="J11" s="123"/>
      <c r="K11" s="133"/>
      <c r="L11" s="134" t="s">
        <v>49</v>
      </c>
      <c r="M11" s="126"/>
      <c r="N11" s="41"/>
      <c r="O11" s="42"/>
      <c r="P11" s="132"/>
      <c r="Q11" s="128"/>
    </row>
    <row r="12" spans="1:17">
      <c r="A12" s="96" t="s">
        <v>50</v>
      </c>
      <c r="B12" s="36">
        <v>2134</v>
      </c>
      <c r="C12" s="97">
        <f>SUM(B12)*4</f>
        <v>8536</v>
      </c>
      <c r="D12" s="98">
        <f>SUM(B12)*5</f>
        <v>10670</v>
      </c>
      <c r="E12" s="98">
        <f>SUM(B12)*6</f>
        <v>12804</v>
      </c>
      <c r="F12" s="98">
        <f>SUM(B12)*7</f>
        <v>14938</v>
      </c>
      <c r="G12" s="98">
        <f>B12*8</f>
        <v>17072</v>
      </c>
      <c r="H12" s="99">
        <f>SUM(B12)*9</f>
        <v>19206</v>
      </c>
      <c r="I12" s="135">
        <v>1409</v>
      </c>
      <c r="J12" s="136">
        <v>2822</v>
      </c>
      <c r="K12" s="102">
        <v>0.3</v>
      </c>
      <c r="L12" s="103">
        <v>0.6</v>
      </c>
      <c r="M12" s="37" t="s">
        <v>44</v>
      </c>
      <c r="N12" s="38">
        <f>G12+(2*I12)+J12</f>
        <v>22712</v>
      </c>
      <c r="O12" s="43">
        <v>22199</v>
      </c>
      <c r="P12" s="129">
        <f t="shared" si="0"/>
        <v>2.3109149060768504E-2</v>
      </c>
      <c r="Q12" s="105">
        <v>39814</v>
      </c>
    </row>
    <row r="13" spans="1:17">
      <c r="A13" s="106" t="s">
        <v>41</v>
      </c>
      <c r="B13" s="39">
        <v>1423</v>
      </c>
      <c r="C13" s="108">
        <f>SUM(B13)*4</f>
        <v>5692</v>
      </c>
      <c r="D13" s="109">
        <f>SUM(B13)*5</f>
        <v>7115</v>
      </c>
      <c r="E13" s="109">
        <f>SUM(B13)*6</f>
        <v>8538</v>
      </c>
      <c r="F13" s="109">
        <f>SUM(B13)*7</f>
        <v>9961</v>
      </c>
      <c r="G13" s="109">
        <f>B13*8</f>
        <v>11384</v>
      </c>
      <c r="H13" s="110">
        <f>SUM(B13)*9</f>
        <v>12807</v>
      </c>
      <c r="I13" s="111">
        <v>1409</v>
      </c>
      <c r="J13" s="112">
        <v>2822</v>
      </c>
      <c r="K13" s="113"/>
      <c r="L13" s="114"/>
      <c r="M13" s="44" t="s">
        <v>45</v>
      </c>
      <c r="N13" s="40">
        <f>G13+(2*I13)+J13</f>
        <v>17024</v>
      </c>
      <c r="O13" s="45">
        <v>16511</v>
      </c>
      <c r="P13" s="130">
        <f t="shared" si="0"/>
        <v>3.1070195627157654E-2</v>
      </c>
      <c r="Q13" s="117"/>
    </row>
    <row r="14" spans="1:17" ht="15.75" thickBot="1">
      <c r="A14" s="118" t="s">
        <v>42</v>
      </c>
      <c r="B14" s="46"/>
      <c r="C14" s="119"/>
      <c r="D14" s="137"/>
      <c r="E14" s="137"/>
      <c r="F14" s="137"/>
      <c r="G14" s="137"/>
      <c r="H14" s="121"/>
      <c r="I14" s="122"/>
      <c r="J14" s="123"/>
      <c r="K14" s="118"/>
      <c r="L14" s="138" t="s">
        <v>49</v>
      </c>
      <c r="M14" s="139"/>
      <c r="N14" s="140"/>
      <c r="O14" s="42"/>
      <c r="P14" s="132"/>
      <c r="Q14" s="128"/>
    </row>
    <row r="15" spans="1:17">
      <c r="A15" s="96" t="s">
        <v>51</v>
      </c>
      <c r="B15" s="36">
        <v>2200</v>
      </c>
      <c r="C15" s="97">
        <f>SUM(B15)*4</f>
        <v>8800</v>
      </c>
      <c r="D15" s="98">
        <f>SUM(B15)*5</f>
        <v>11000</v>
      </c>
      <c r="E15" s="98">
        <f>SUM(B15)*6</f>
        <v>13200</v>
      </c>
      <c r="F15" s="98">
        <f>SUM(B15)*7</f>
        <v>15400</v>
      </c>
      <c r="G15" s="98">
        <f>SUM(B15)*8</f>
        <v>17600</v>
      </c>
      <c r="H15" s="99">
        <f>SUM(B15)*9</f>
        <v>19800</v>
      </c>
      <c r="I15" s="100">
        <v>1750</v>
      </c>
      <c r="J15" s="101">
        <v>3250</v>
      </c>
      <c r="K15" s="102">
        <v>0.5</v>
      </c>
      <c r="L15" s="103">
        <v>1</v>
      </c>
      <c r="M15" s="37" t="s">
        <v>44</v>
      </c>
      <c r="N15" s="38">
        <f>G15+(2*I15)+J15</f>
        <v>24350</v>
      </c>
      <c r="O15" s="43">
        <v>24350</v>
      </c>
      <c r="P15" s="129">
        <f t="shared" si="0"/>
        <v>0</v>
      </c>
      <c r="Q15" s="105">
        <v>39448</v>
      </c>
    </row>
    <row r="16" spans="1:17">
      <c r="A16" s="106" t="s">
        <v>41</v>
      </c>
      <c r="B16" s="39">
        <v>1650</v>
      </c>
      <c r="C16" s="108">
        <f>SUM(B16)*4</f>
        <v>6600</v>
      </c>
      <c r="D16" s="109">
        <f>SUM(B16)*5</f>
        <v>8250</v>
      </c>
      <c r="E16" s="109">
        <f>SUM(B16)*6</f>
        <v>9900</v>
      </c>
      <c r="F16" s="109">
        <f>SUM(B16)*7</f>
        <v>11550</v>
      </c>
      <c r="G16" s="109">
        <f>SUM(B16)*8</f>
        <v>13200</v>
      </c>
      <c r="H16" s="110">
        <f>SUM(B16)*9</f>
        <v>14850</v>
      </c>
      <c r="I16" s="111">
        <v>1750</v>
      </c>
      <c r="J16" s="112">
        <v>3250</v>
      </c>
      <c r="K16" s="113"/>
      <c r="L16" s="114"/>
      <c r="M16" s="44" t="s">
        <v>48</v>
      </c>
      <c r="N16" s="40">
        <f>G16+(2*I16)+J16</f>
        <v>19950</v>
      </c>
      <c r="O16" s="45">
        <v>19950</v>
      </c>
      <c r="P16" s="130">
        <f t="shared" si="0"/>
        <v>0</v>
      </c>
      <c r="Q16" s="117"/>
    </row>
    <row r="17" spans="1:17" ht="15.75" thickBot="1">
      <c r="A17" s="118" t="s">
        <v>42</v>
      </c>
      <c r="B17" s="46" t="s">
        <v>52</v>
      </c>
      <c r="C17" s="119"/>
      <c r="D17" s="120"/>
      <c r="E17" s="120"/>
      <c r="F17" s="120"/>
      <c r="G17" s="120"/>
      <c r="H17" s="121"/>
      <c r="I17" s="122"/>
      <c r="J17" s="123"/>
      <c r="K17" s="124"/>
      <c r="L17" s="125"/>
      <c r="M17" s="126"/>
      <c r="N17" s="41"/>
      <c r="O17" s="42"/>
      <c r="P17" s="132"/>
      <c r="Q17" s="128"/>
    </row>
    <row r="18" spans="1:17">
      <c r="A18" s="96" t="s">
        <v>53</v>
      </c>
      <c r="B18" s="36">
        <v>3200</v>
      </c>
      <c r="C18" s="97">
        <f>B18*4</f>
        <v>12800</v>
      </c>
      <c r="D18" s="98">
        <f>B18*5</f>
        <v>16000</v>
      </c>
      <c r="E18" s="98">
        <f>B18*6</f>
        <v>19200</v>
      </c>
      <c r="F18" s="98">
        <f>B18*7</f>
        <v>22400</v>
      </c>
      <c r="G18" s="98">
        <f>B18*8</f>
        <v>25600</v>
      </c>
      <c r="H18" s="99">
        <f>B18*9</f>
        <v>28800</v>
      </c>
      <c r="I18" s="100"/>
      <c r="J18" s="101">
        <v>4370</v>
      </c>
      <c r="K18" s="102">
        <v>0.5</v>
      </c>
      <c r="L18" s="103">
        <v>0.75</v>
      </c>
      <c r="M18" s="37" t="s">
        <v>44</v>
      </c>
      <c r="N18" s="38">
        <f>G18+(2*I18)+J18</f>
        <v>29970</v>
      </c>
      <c r="O18" s="43">
        <v>29970</v>
      </c>
      <c r="P18" s="129">
        <f t="shared" si="0"/>
        <v>0</v>
      </c>
      <c r="Q18" s="105">
        <v>39083</v>
      </c>
    </row>
    <row r="19" spans="1:17">
      <c r="A19" s="106" t="s">
        <v>41</v>
      </c>
      <c r="B19" s="39">
        <v>2240</v>
      </c>
      <c r="C19" s="108">
        <f>B19*4</f>
        <v>8960</v>
      </c>
      <c r="D19" s="109">
        <f>B19*5</f>
        <v>11200</v>
      </c>
      <c r="E19" s="109">
        <f>B19*6</f>
        <v>13440</v>
      </c>
      <c r="F19" s="109">
        <f>B19*7</f>
        <v>15680</v>
      </c>
      <c r="G19" s="109">
        <f>B19*8</f>
        <v>17920</v>
      </c>
      <c r="H19" s="110">
        <f>B19*9</f>
        <v>20160</v>
      </c>
      <c r="I19" s="111"/>
      <c r="J19" s="112">
        <v>4730</v>
      </c>
      <c r="K19" s="113"/>
      <c r="L19" s="114"/>
      <c r="M19" s="44" t="s">
        <v>48</v>
      </c>
      <c r="N19" s="40">
        <f>G19+(2*I19)+J19</f>
        <v>22650</v>
      </c>
      <c r="O19" s="45">
        <v>22290</v>
      </c>
      <c r="P19" s="130">
        <f t="shared" si="0"/>
        <v>1.6150740242261104E-2</v>
      </c>
      <c r="Q19" s="117"/>
    </row>
    <row r="20" spans="1:17" ht="15.75" thickBot="1">
      <c r="A20" s="118" t="s">
        <v>42</v>
      </c>
      <c r="B20" s="141" t="s">
        <v>54</v>
      </c>
      <c r="C20" s="119"/>
      <c r="D20" s="120"/>
      <c r="E20" s="120"/>
      <c r="F20" s="120"/>
      <c r="G20" s="120"/>
      <c r="H20" s="121"/>
      <c r="I20" s="131" t="s">
        <v>55</v>
      </c>
      <c r="J20" s="123"/>
      <c r="K20" s="142"/>
      <c r="L20" s="143"/>
      <c r="M20" s="144"/>
      <c r="N20" s="41"/>
      <c r="O20" s="42"/>
      <c r="P20" s="132"/>
      <c r="Q20" s="128"/>
    </row>
    <row r="21" spans="1:17">
      <c r="A21" s="96" t="s">
        <v>56</v>
      </c>
      <c r="B21" s="36">
        <v>2446</v>
      </c>
      <c r="C21" s="97">
        <f>B21*4</f>
        <v>9784</v>
      </c>
      <c r="D21" s="98">
        <f>B21*5</f>
        <v>12230</v>
      </c>
      <c r="E21" s="98">
        <f>B21*6</f>
        <v>14676</v>
      </c>
      <c r="F21" s="98">
        <f>B21*7</f>
        <v>17122</v>
      </c>
      <c r="G21" s="98">
        <f>B21*8</f>
        <v>19568</v>
      </c>
      <c r="H21" s="99">
        <f>B21*9</f>
        <v>22014</v>
      </c>
      <c r="I21" s="135">
        <v>1470</v>
      </c>
      <c r="J21" s="145">
        <v>2950</v>
      </c>
      <c r="K21" s="146">
        <v>0.5</v>
      </c>
      <c r="L21" s="147">
        <v>1</v>
      </c>
      <c r="M21" s="48" t="s">
        <v>44</v>
      </c>
      <c r="N21" s="49">
        <f>G21+(2*I21)+J21</f>
        <v>25458</v>
      </c>
      <c r="O21" s="43">
        <v>25458</v>
      </c>
      <c r="P21" s="129">
        <f t="shared" si="0"/>
        <v>0</v>
      </c>
      <c r="Q21" s="105">
        <v>39448</v>
      </c>
    </row>
    <row r="22" spans="1:17">
      <c r="A22" s="106" t="s">
        <v>41</v>
      </c>
      <c r="B22" s="39">
        <v>1376</v>
      </c>
      <c r="C22" s="97">
        <f>B22*4</f>
        <v>5504</v>
      </c>
      <c r="D22" s="98">
        <f>B22*5</f>
        <v>6880</v>
      </c>
      <c r="E22" s="98">
        <f>B22*6</f>
        <v>8256</v>
      </c>
      <c r="F22" s="98">
        <f>B22*7</f>
        <v>9632</v>
      </c>
      <c r="G22" s="98">
        <f>B22*8</f>
        <v>11008</v>
      </c>
      <c r="H22" s="99">
        <f>B22*9</f>
        <v>12384</v>
      </c>
      <c r="I22" s="111">
        <v>1470</v>
      </c>
      <c r="J22" s="148">
        <v>2950</v>
      </c>
      <c r="K22" s="68"/>
      <c r="L22" s="149"/>
      <c r="M22" s="50" t="s">
        <v>45</v>
      </c>
      <c r="N22" s="51">
        <f>G22+(2*I22)+J22</f>
        <v>16898</v>
      </c>
      <c r="O22" s="45">
        <v>16898</v>
      </c>
      <c r="P22" s="130">
        <f t="shared" si="0"/>
        <v>0</v>
      </c>
      <c r="Q22" s="117"/>
    </row>
    <row r="23" spans="1:17" ht="15.75" thickBot="1">
      <c r="A23" s="118" t="s">
        <v>42</v>
      </c>
      <c r="B23" s="46" t="s">
        <v>73</v>
      </c>
      <c r="C23" s="119"/>
      <c r="D23" s="120"/>
      <c r="E23" s="120"/>
      <c r="F23" s="120"/>
      <c r="G23" s="120"/>
      <c r="H23" s="121"/>
      <c r="I23" s="122"/>
      <c r="J23" s="150"/>
      <c r="K23" s="124"/>
      <c r="L23" s="138"/>
      <c r="M23" s="52"/>
      <c r="N23" s="53"/>
      <c r="O23" s="42"/>
      <c r="P23" s="132"/>
      <c r="Q23" s="128"/>
    </row>
    <row r="24" spans="1:17">
      <c r="A24" s="96" t="s">
        <v>57</v>
      </c>
      <c r="B24" s="36">
        <v>2383</v>
      </c>
      <c r="C24" s="97">
        <f>B24*4</f>
        <v>9532</v>
      </c>
      <c r="D24" s="98">
        <f>B24*5</f>
        <v>11915</v>
      </c>
      <c r="E24" s="98">
        <f>B24*6</f>
        <v>14298</v>
      </c>
      <c r="F24" s="98">
        <f>B24*7</f>
        <v>16681</v>
      </c>
      <c r="G24" s="98">
        <f>B24*8</f>
        <v>19064</v>
      </c>
      <c r="H24" s="99">
        <f>B24*9</f>
        <v>21447</v>
      </c>
      <c r="I24" s="100">
        <v>1436</v>
      </c>
      <c r="J24" s="101">
        <v>4080</v>
      </c>
      <c r="K24" s="102">
        <v>0.25</v>
      </c>
      <c r="L24" s="103">
        <v>1</v>
      </c>
      <c r="M24" s="37" t="s">
        <v>44</v>
      </c>
      <c r="N24" s="38">
        <f>G24+(2*I24)+J24</f>
        <v>26016</v>
      </c>
      <c r="O24" s="43">
        <v>26016</v>
      </c>
      <c r="P24" s="151">
        <f t="shared" si="0"/>
        <v>0</v>
      </c>
      <c r="Q24" s="105">
        <v>39479</v>
      </c>
    </row>
    <row r="25" spans="1:17">
      <c r="A25" s="106" t="s">
        <v>41</v>
      </c>
      <c r="B25" s="39">
        <v>1493</v>
      </c>
      <c r="C25" s="108">
        <f>B25*4</f>
        <v>5972</v>
      </c>
      <c r="D25" s="109">
        <f>B25*5</f>
        <v>7465</v>
      </c>
      <c r="E25" s="109">
        <f>B25*6</f>
        <v>8958</v>
      </c>
      <c r="F25" s="109">
        <f>B25*7</f>
        <v>10451</v>
      </c>
      <c r="G25" s="109">
        <f>B25*8</f>
        <v>11944</v>
      </c>
      <c r="H25" s="110">
        <f>B25*9</f>
        <v>13437</v>
      </c>
      <c r="I25" s="111">
        <v>1436</v>
      </c>
      <c r="J25" s="112">
        <v>4080</v>
      </c>
      <c r="K25" s="113"/>
      <c r="L25" s="114"/>
      <c r="M25" s="44" t="s">
        <v>45</v>
      </c>
      <c r="N25" s="40">
        <f>G25+(2*I25)+J25</f>
        <v>18896</v>
      </c>
      <c r="O25" s="45">
        <v>18896</v>
      </c>
      <c r="P25" s="130">
        <f t="shared" si="0"/>
        <v>0</v>
      </c>
      <c r="Q25" s="117"/>
    </row>
    <row r="26" spans="1:17" ht="15.75" thickBot="1">
      <c r="A26" s="118" t="s">
        <v>42</v>
      </c>
      <c r="B26" s="46"/>
      <c r="C26" s="119"/>
      <c r="D26" s="120"/>
      <c r="E26" s="120"/>
      <c r="F26" s="120"/>
      <c r="G26" s="120"/>
      <c r="H26" s="121"/>
      <c r="I26" s="122"/>
      <c r="J26" s="123"/>
      <c r="K26" s="124"/>
      <c r="L26" s="125"/>
      <c r="M26" s="54" t="s">
        <v>58</v>
      </c>
      <c r="N26" s="41"/>
      <c r="O26" s="42"/>
      <c r="P26" s="132"/>
      <c r="Q26" s="128"/>
    </row>
    <row r="27" spans="1:17">
      <c r="A27" s="96" t="s">
        <v>59</v>
      </c>
      <c r="B27" s="36">
        <v>2470</v>
      </c>
      <c r="C27" s="97">
        <f>B27*4</f>
        <v>9880</v>
      </c>
      <c r="D27" s="98">
        <f>B27*5</f>
        <v>12350</v>
      </c>
      <c r="E27" s="98">
        <f>B27*6</f>
        <v>14820</v>
      </c>
      <c r="F27" s="98">
        <f>B27*7</f>
        <v>17290</v>
      </c>
      <c r="G27" s="98">
        <f>B27*8</f>
        <v>19760</v>
      </c>
      <c r="H27" s="99">
        <f>B27*9</f>
        <v>22230</v>
      </c>
      <c r="I27" s="100">
        <v>1335</v>
      </c>
      <c r="J27" s="101">
        <v>3090</v>
      </c>
      <c r="K27" s="102">
        <v>0.5</v>
      </c>
      <c r="L27" s="103">
        <v>0.75</v>
      </c>
      <c r="M27" s="37" t="s">
        <v>44</v>
      </c>
      <c r="N27" s="38">
        <f>G27+(2*I27)+J27</f>
        <v>25520</v>
      </c>
      <c r="O27" s="43">
        <v>28432</v>
      </c>
      <c r="P27" s="129">
        <f t="shared" si="0"/>
        <v>-0.10241980866629151</v>
      </c>
      <c r="Q27" s="105">
        <v>39661</v>
      </c>
    </row>
    <row r="28" spans="1:17">
      <c r="A28" s="106" t="s">
        <v>41</v>
      </c>
      <c r="B28" s="39">
        <f>+B27*0.65</f>
        <v>1605.5</v>
      </c>
      <c r="C28" s="108">
        <f>B28*4</f>
        <v>6422</v>
      </c>
      <c r="D28" s="109">
        <f>B28*5</f>
        <v>8027.5</v>
      </c>
      <c r="E28" s="109">
        <f>B28*6</f>
        <v>9633</v>
      </c>
      <c r="F28" s="109">
        <f>B28*7</f>
        <v>11238.5</v>
      </c>
      <c r="G28" s="109">
        <f>B28*8</f>
        <v>12844</v>
      </c>
      <c r="H28" s="110">
        <f>B28*9</f>
        <v>14449.5</v>
      </c>
      <c r="I28" s="111">
        <v>1335</v>
      </c>
      <c r="J28" s="112">
        <v>3090</v>
      </c>
      <c r="K28" s="113"/>
      <c r="L28" s="114"/>
      <c r="M28" s="44" t="s">
        <v>45</v>
      </c>
      <c r="N28" s="40">
        <f>G28+(2*I28)+J28</f>
        <v>18604</v>
      </c>
      <c r="O28" s="45">
        <v>21168</v>
      </c>
      <c r="P28" s="130">
        <f t="shared" si="0"/>
        <v>-0.12112622826908541</v>
      </c>
      <c r="Q28" s="117"/>
    </row>
    <row r="29" spans="1:17" ht="15.75" thickBot="1">
      <c r="A29" s="118" t="s">
        <v>42</v>
      </c>
      <c r="B29" s="46"/>
      <c r="C29" s="119"/>
      <c r="D29" s="120"/>
      <c r="E29" s="120"/>
      <c r="F29" s="120"/>
      <c r="G29" s="120"/>
      <c r="H29" s="121"/>
      <c r="I29" s="122"/>
      <c r="J29" s="123"/>
      <c r="K29" s="124"/>
      <c r="L29" s="125"/>
      <c r="M29" s="126"/>
      <c r="N29" s="41"/>
      <c r="O29" s="42"/>
      <c r="P29" s="132"/>
      <c r="Q29" s="128"/>
    </row>
    <row r="30" spans="1:17">
      <c r="A30" s="96" t="s">
        <v>60</v>
      </c>
      <c r="B30" s="36">
        <v>2784</v>
      </c>
      <c r="C30" s="97">
        <f>SUM(B30)*4</f>
        <v>11136</v>
      </c>
      <c r="D30" s="98">
        <f>SUM(B30)*5</f>
        <v>13920</v>
      </c>
      <c r="E30" s="98">
        <f>SUM(B30)*6</f>
        <v>16704</v>
      </c>
      <c r="F30" s="98">
        <f>SUM(B30)*7</f>
        <v>19488</v>
      </c>
      <c r="G30" s="98">
        <v>23760</v>
      </c>
      <c r="H30" s="99">
        <f>SUM(B30)*9</f>
        <v>25056</v>
      </c>
      <c r="I30" s="100">
        <v>1092</v>
      </c>
      <c r="J30" s="101">
        <v>2839</v>
      </c>
      <c r="K30" s="102">
        <v>0.5</v>
      </c>
      <c r="L30" s="103">
        <v>1</v>
      </c>
      <c r="M30" s="37" t="s">
        <v>44</v>
      </c>
      <c r="N30" s="38">
        <f>G30+(2*I30)+J30</f>
        <v>28783</v>
      </c>
      <c r="O30" s="43">
        <v>27295</v>
      </c>
      <c r="P30" s="129">
        <f t="shared" si="0"/>
        <v>5.451547902546254E-2</v>
      </c>
      <c r="Q30" s="105">
        <v>39448</v>
      </c>
    </row>
    <row r="31" spans="1:17">
      <c r="A31" s="106" t="s">
        <v>21</v>
      </c>
      <c r="B31" s="152">
        <f>+B30*0.75</f>
        <v>2088</v>
      </c>
      <c r="C31" s="152">
        <f t="shared" ref="C31:H31" si="1">+C30*0.75</f>
        <v>8352</v>
      </c>
      <c r="D31" s="152">
        <f t="shared" si="1"/>
        <v>10440</v>
      </c>
      <c r="E31" s="152">
        <f t="shared" si="1"/>
        <v>12528</v>
      </c>
      <c r="F31" s="152">
        <f t="shared" si="1"/>
        <v>14616</v>
      </c>
      <c r="G31" s="152">
        <f t="shared" si="1"/>
        <v>17820</v>
      </c>
      <c r="H31" s="152">
        <f t="shared" si="1"/>
        <v>18792</v>
      </c>
      <c r="I31" s="111">
        <v>1092</v>
      </c>
      <c r="J31" s="112">
        <v>2839</v>
      </c>
      <c r="K31" s="113"/>
      <c r="L31" s="114"/>
      <c r="M31" s="37"/>
      <c r="N31" s="38">
        <f>+J31+I31+I31+G31</f>
        <v>22843</v>
      </c>
      <c r="O31" s="38"/>
      <c r="P31" s="104"/>
      <c r="Q31" s="107"/>
    </row>
    <row r="32" spans="1:17">
      <c r="A32" s="106" t="s">
        <v>41</v>
      </c>
      <c r="B32" s="152">
        <f>+B30*0.6</f>
        <v>1670.3999999999999</v>
      </c>
      <c r="C32" s="152">
        <f>SUM(B32)*4</f>
        <v>6681.5999999999995</v>
      </c>
      <c r="D32" s="152">
        <f>SUM(B32)*5</f>
        <v>8352</v>
      </c>
      <c r="E32" s="152">
        <f>SUM(B32)*6</f>
        <v>10022.4</v>
      </c>
      <c r="F32" s="152">
        <f>SUM(B32)*7</f>
        <v>11692.8</v>
      </c>
      <c r="G32" s="152">
        <v>14256</v>
      </c>
      <c r="H32" s="152">
        <f>SUM(B32)*9</f>
        <v>15033.599999999999</v>
      </c>
      <c r="I32" s="111">
        <v>1092</v>
      </c>
      <c r="J32" s="112">
        <v>2839</v>
      </c>
      <c r="K32" s="113"/>
      <c r="L32" s="114"/>
      <c r="M32" s="37" t="s">
        <v>45</v>
      </c>
      <c r="N32" s="38">
        <f>G32+(2*I32)+J32</f>
        <v>19279</v>
      </c>
      <c r="O32" s="38">
        <v>18391</v>
      </c>
      <c r="P32" s="104">
        <f t="shared" si="0"/>
        <v>4.8284486977325868E-2</v>
      </c>
      <c r="Q32" s="107"/>
    </row>
    <row r="33" spans="1:17" ht="15.75" thickBot="1">
      <c r="A33" s="118" t="s">
        <v>42</v>
      </c>
      <c r="B33" s="46" t="s">
        <v>61</v>
      </c>
      <c r="C33" s="153"/>
      <c r="D33" s="120"/>
      <c r="E33" s="120"/>
      <c r="F33" s="120"/>
      <c r="G33" s="120"/>
      <c r="H33" s="121"/>
      <c r="I33" s="122"/>
      <c r="J33" s="123"/>
      <c r="K33" s="124"/>
      <c r="L33" s="125"/>
      <c r="M33" s="126"/>
      <c r="N33" s="41"/>
      <c r="O33" s="42"/>
      <c r="P33" s="132"/>
      <c r="Q33" s="128"/>
    </row>
    <row r="34" spans="1:17">
      <c r="A34" s="96" t="s">
        <v>62</v>
      </c>
      <c r="B34" s="36">
        <v>2470</v>
      </c>
      <c r="C34" s="97">
        <f>SUM(B34)*4</f>
        <v>9880</v>
      </c>
      <c r="D34" s="98">
        <f>SUM(B34)*5</f>
        <v>12350</v>
      </c>
      <c r="E34" s="98">
        <f>SUM(B34)*6</f>
        <v>14820</v>
      </c>
      <c r="F34" s="98">
        <f>SUM(B34)*7</f>
        <v>17290</v>
      </c>
      <c r="G34" s="98">
        <f>B34*8</f>
        <v>19760</v>
      </c>
      <c r="H34" s="99">
        <f>SUM(B34)*9</f>
        <v>22230</v>
      </c>
      <c r="I34" s="100">
        <v>1330</v>
      </c>
      <c r="J34" s="101">
        <v>3070</v>
      </c>
      <c r="K34" s="102">
        <v>0.5</v>
      </c>
      <c r="L34" s="103">
        <v>0.8</v>
      </c>
      <c r="M34" s="37" t="s">
        <v>63</v>
      </c>
      <c r="N34" s="38">
        <f>G34+(2*I34)+J34</f>
        <v>25490</v>
      </c>
      <c r="O34" s="43">
        <v>31440</v>
      </c>
      <c r="P34" s="129">
        <f t="shared" si="0"/>
        <v>-0.18924936386768448</v>
      </c>
      <c r="Q34" s="105">
        <v>39722</v>
      </c>
    </row>
    <row r="35" spans="1:17">
      <c r="A35" s="106" t="s">
        <v>41</v>
      </c>
      <c r="B35" s="39">
        <v>1729</v>
      </c>
      <c r="C35" s="108">
        <f>SUM(B35)*4</f>
        <v>6916</v>
      </c>
      <c r="D35" s="109">
        <f>SUM(B35)*5</f>
        <v>8645</v>
      </c>
      <c r="E35" s="109">
        <f>SUM(B35)*6</f>
        <v>10374</v>
      </c>
      <c r="F35" s="109">
        <f>SUM(B35)*7</f>
        <v>12103</v>
      </c>
      <c r="G35" s="109">
        <f>B35*8</f>
        <v>13832</v>
      </c>
      <c r="H35" s="110">
        <f>SUM(B35)*9</f>
        <v>15561</v>
      </c>
      <c r="I35" s="111">
        <v>1330</v>
      </c>
      <c r="J35" s="112">
        <v>3070</v>
      </c>
      <c r="K35" s="113">
        <v>0.65</v>
      </c>
      <c r="L35" s="114">
        <v>0.86</v>
      </c>
      <c r="M35" s="44" t="s">
        <v>45</v>
      </c>
      <c r="N35" s="40">
        <f>G35+(2*I35)+J35</f>
        <v>19562</v>
      </c>
      <c r="O35" s="45">
        <v>23920</v>
      </c>
      <c r="P35" s="130">
        <f t="shared" si="0"/>
        <v>-0.18219063545150502</v>
      </c>
      <c r="Q35" s="117"/>
    </row>
    <row r="36" spans="1:17" ht="15.75" thickBot="1">
      <c r="A36" s="46" t="s">
        <v>64</v>
      </c>
      <c r="B36" s="46" t="s">
        <v>65</v>
      </c>
      <c r="C36" s="119"/>
      <c r="D36" s="120"/>
      <c r="E36" s="120"/>
      <c r="F36" s="120"/>
      <c r="G36" s="120"/>
      <c r="H36" s="121"/>
      <c r="I36" s="122"/>
      <c r="J36" s="123"/>
      <c r="K36" s="124"/>
      <c r="L36" s="125"/>
      <c r="M36" s="126"/>
      <c r="N36" s="41"/>
      <c r="O36" s="42"/>
      <c r="P36" s="132"/>
      <c r="Q36" s="128"/>
    </row>
    <row r="37" spans="1:17">
      <c r="A37" s="96" t="s">
        <v>66</v>
      </c>
      <c r="B37" s="36">
        <v>2125</v>
      </c>
      <c r="C37" s="55">
        <f>SUM(B37)*4</f>
        <v>8500</v>
      </c>
      <c r="D37" s="56">
        <f>SUM(B37)*5</f>
        <v>10625</v>
      </c>
      <c r="E37" s="56">
        <f>SUM(B37)*6</f>
        <v>12750</v>
      </c>
      <c r="F37" s="56">
        <f>SUM(B37)*7</f>
        <v>14875</v>
      </c>
      <c r="G37" s="56">
        <f>B37*8</f>
        <v>17000</v>
      </c>
      <c r="H37" s="57">
        <f>SUM(B37)*9</f>
        <v>19125</v>
      </c>
      <c r="I37" s="58">
        <v>1357</v>
      </c>
      <c r="J37" s="59">
        <v>2953</v>
      </c>
      <c r="K37" s="60">
        <v>0.5</v>
      </c>
      <c r="L37" s="61">
        <v>1</v>
      </c>
      <c r="M37" s="37" t="s">
        <v>44</v>
      </c>
      <c r="N37" s="38">
        <f>G37+(2*I37)+J37</f>
        <v>22667</v>
      </c>
      <c r="O37" s="43">
        <v>22667</v>
      </c>
      <c r="P37" s="62">
        <f t="shared" si="0"/>
        <v>0</v>
      </c>
      <c r="Q37" s="105">
        <v>39142</v>
      </c>
    </row>
    <row r="38" spans="1:17">
      <c r="A38" s="106" t="s">
        <v>41</v>
      </c>
      <c r="B38" s="39">
        <v>1488</v>
      </c>
      <c r="C38" s="63">
        <f>SUM(B38)*4</f>
        <v>5952</v>
      </c>
      <c r="D38" s="64">
        <f>SUM(B38)*5</f>
        <v>7440</v>
      </c>
      <c r="E38" s="64">
        <f>SUM(B38)*6</f>
        <v>8928</v>
      </c>
      <c r="F38" s="64">
        <f>SUM(B38)*7</f>
        <v>10416</v>
      </c>
      <c r="G38" s="64">
        <f>B38*8</f>
        <v>11904</v>
      </c>
      <c r="H38" s="65">
        <f>SUM(B38)*9</f>
        <v>13392</v>
      </c>
      <c r="I38" s="66">
        <v>1357</v>
      </c>
      <c r="J38" s="67">
        <v>2953</v>
      </c>
      <c r="K38" s="68"/>
      <c r="L38" s="69"/>
      <c r="M38" s="44" t="s">
        <v>45</v>
      </c>
      <c r="N38" s="40">
        <f>G38+(2*I38)+J38</f>
        <v>17571</v>
      </c>
      <c r="O38" s="45">
        <v>17571</v>
      </c>
      <c r="P38" s="70">
        <f t="shared" si="0"/>
        <v>0</v>
      </c>
      <c r="Q38" s="117"/>
    </row>
    <row r="39" spans="1:17" ht="15.75" thickBot="1">
      <c r="A39" s="118" t="s">
        <v>42</v>
      </c>
      <c r="B39" s="46"/>
      <c r="C39" s="119"/>
      <c r="D39" s="120"/>
      <c r="E39" s="120"/>
      <c r="F39" s="120"/>
      <c r="G39" s="120"/>
      <c r="H39" s="121"/>
      <c r="I39" s="122"/>
      <c r="J39" s="123"/>
      <c r="K39" s="124"/>
      <c r="L39" s="125"/>
      <c r="M39" s="126"/>
      <c r="N39" s="41"/>
      <c r="O39" s="42"/>
      <c r="P39" s="132"/>
      <c r="Q39" s="128"/>
    </row>
    <row r="40" spans="1:17">
      <c r="A40" s="96" t="s">
        <v>67</v>
      </c>
      <c r="B40" s="36">
        <v>2840</v>
      </c>
      <c r="C40" s="97">
        <v>12625</v>
      </c>
      <c r="D40" s="98">
        <v>15780</v>
      </c>
      <c r="E40" s="98">
        <v>18930</v>
      </c>
      <c r="F40" s="98">
        <v>22090</v>
      </c>
      <c r="G40" s="98">
        <v>25245</v>
      </c>
      <c r="H40" s="99">
        <v>28400</v>
      </c>
      <c r="I40" s="100">
        <v>2183</v>
      </c>
      <c r="J40" s="101">
        <v>3362</v>
      </c>
      <c r="K40" s="102">
        <v>0.3</v>
      </c>
      <c r="L40" s="103">
        <v>1</v>
      </c>
      <c r="M40" s="37" t="s">
        <v>63</v>
      </c>
      <c r="N40" s="38">
        <f>G40+(2*I40)+J40</f>
        <v>32973</v>
      </c>
      <c r="O40" s="43">
        <v>30448</v>
      </c>
      <c r="P40" s="129">
        <f t="shared" si="0"/>
        <v>8.2928271150814498E-2</v>
      </c>
      <c r="Q40" s="105">
        <v>39448</v>
      </c>
    </row>
    <row r="41" spans="1:17">
      <c r="A41" s="106" t="s">
        <v>41</v>
      </c>
      <c r="B41" s="39">
        <v>1846</v>
      </c>
      <c r="C41" s="108">
        <f>B41*4</f>
        <v>7384</v>
      </c>
      <c r="D41" s="109">
        <f>B41*5</f>
        <v>9230</v>
      </c>
      <c r="E41" s="109">
        <f>B41*6</f>
        <v>11076</v>
      </c>
      <c r="F41" s="109">
        <f>B41*7</f>
        <v>12922</v>
      </c>
      <c r="G41" s="109">
        <f>B41*8</f>
        <v>14768</v>
      </c>
      <c r="H41" s="110">
        <f>B41*9</f>
        <v>16614</v>
      </c>
      <c r="I41" s="111">
        <v>2183</v>
      </c>
      <c r="J41" s="112">
        <v>3362</v>
      </c>
      <c r="K41" s="113"/>
      <c r="L41" s="114"/>
      <c r="M41" s="44" t="s">
        <v>45</v>
      </c>
      <c r="N41" s="40">
        <f>G41+(2*I41)+J41</f>
        <v>22496</v>
      </c>
      <c r="O41" s="45">
        <v>22496</v>
      </c>
      <c r="P41" s="130"/>
      <c r="Q41" s="117"/>
    </row>
    <row r="42" spans="1:17" ht="15.75" thickBot="1">
      <c r="A42" s="118" t="s">
        <v>42</v>
      </c>
      <c r="B42" s="154" t="s">
        <v>74</v>
      </c>
      <c r="C42" s="155"/>
      <c r="D42" s="156"/>
      <c r="E42" s="156"/>
      <c r="F42" s="156"/>
      <c r="G42" s="156"/>
      <c r="H42" s="157"/>
      <c r="I42" s="122"/>
      <c r="J42" s="158"/>
      <c r="K42" s="124"/>
      <c r="L42" s="125"/>
      <c r="M42" s="126"/>
      <c r="N42" s="159"/>
      <c r="O42" s="160"/>
      <c r="P42" s="132"/>
      <c r="Q42" s="128"/>
    </row>
    <row r="43" spans="1:17" ht="15.75" thickBot="1">
      <c r="A43" s="96" t="s">
        <v>68</v>
      </c>
      <c r="B43" s="71">
        <v>2538</v>
      </c>
      <c r="C43" s="161">
        <f>B43*4</f>
        <v>10152</v>
      </c>
      <c r="D43" s="161">
        <f>B43*5</f>
        <v>12690</v>
      </c>
      <c r="E43" s="161">
        <f>B43*6</f>
        <v>15228</v>
      </c>
      <c r="F43" s="161">
        <f>B43*7</f>
        <v>17766</v>
      </c>
      <c r="G43" s="161">
        <f>B43*8</f>
        <v>20304</v>
      </c>
      <c r="H43" s="162">
        <f>B43*9</f>
        <v>22842</v>
      </c>
      <c r="I43" s="97">
        <v>1686</v>
      </c>
      <c r="J43" s="101">
        <v>3355</v>
      </c>
      <c r="K43" s="102">
        <v>1</v>
      </c>
      <c r="L43" s="103">
        <v>1</v>
      </c>
      <c r="M43" s="37" t="s">
        <v>69</v>
      </c>
      <c r="N43" s="38">
        <f>G43+(2*I43)+J43</f>
        <v>27031</v>
      </c>
      <c r="O43" s="43">
        <v>27031</v>
      </c>
      <c r="P43" s="129">
        <f t="shared" si="0"/>
        <v>0</v>
      </c>
      <c r="Q43" s="105">
        <v>39600</v>
      </c>
    </row>
    <row r="44" spans="1:17" ht="15.75" thickBot="1">
      <c r="A44" s="106" t="s">
        <v>41</v>
      </c>
      <c r="B44" s="119">
        <f>+B43*0.7</f>
        <v>1776.6</v>
      </c>
      <c r="C44" s="161">
        <f>B44*4</f>
        <v>7106.4</v>
      </c>
      <c r="D44" s="161">
        <f>B44*5</f>
        <v>8883</v>
      </c>
      <c r="E44" s="161">
        <f>B44*6</f>
        <v>10659.599999999999</v>
      </c>
      <c r="F44" s="161">
        <f>B44*7</f>
        <v>12436.199999999999</v>
      </c>
      <c r="G44" s="161">
        <f>B44*8</f>
        <v>14212.8</v>
      </c>
      <c r="H44" s="162">
        <f>B44*9</f>
        <v>15989.4</v>
      </c>
      <c r="I44" s="108">
        <v>1686</v>
      </c>
      <c r="J44" s="112">
        <v>3355</v>
      </c>
      <c r="K44" s="113"/>
      <c r="L44" s="114"/>
      <c r="M44" s="115"/>
      <c r="N44" s="40">
        <f>G44+(2*I44)+J44</f>
        <v>20939.8</v>
      </c>
      <c r="O44" s="45">
        <v>20939</v>
      </c>
      <c r="P44" s="130">
        <f t="shared" si="0"/>
        <v>3.8206218061954839E-5</v>
      </c>
      <c r="Q44" s="117"/>
    </row>
    <row r="45" spans="1:17" ht="15.75" thickBot="1">
      <c r="A45" s="118" t="s">
        <v>42</v>
      </c>
      <c r="B45" s="163" t="s">
        <v>75</v>
      </c>
      <c r="C45" s="164"/>
      <c r="D45" s="165"/>
      <c r="E45" s="165"/>
      <c r="F45" s="165"/>
      <c r="G45" s="165"/>
      <c r="H45" s="166"/>
      <c r="I45" s="122"/>
      <c r="J45" s="158"/>
      <c r="K45" s="124"/>
      <c r="L45" s="125"/>
      <c r="M45" s="126"/>
      <c r="N45" s="41"/>
      <c r="O45" s="42"/>
      <c r="P45" s="132"/>
      <c r="Q45" s="128"/>
    </row>
    <row r="46" spans="1:17">
      <c r="A46" s="96" t="s">
        <v>70</v>
      </c>
      <c r="B46" s="36">
        <v>2530</v>
      </c>
      <c r="C46" s="97">
        <f>SUM(B46)*4</f>
        <v>10120</v>
      </c>
      <c r="D46" s="98">
        <f>SUM(B46)*5</f>
        <v>12650</v>
      </c>
      <c r="E46" s="98">
        <f>SUM(B46)*6</f>
        <v>15180</v>
      </c>
      <c r="F46" s="98">
        <f>SUM(B46)*7</f>
        <v>17710</v>
      </c>
      <c r="G46" s="98">
        <f>B46*8</f>
        <v>20240</v>
      </c>
      <c r="H46" s="99">
        <f>SUM(B46)*9</f>
        <v>22770</v>
      </c>
      <c r="I46" s="100">
        <v>1435</v>
      </c>
      <c r="J46" s="101">
        <v>3155</v>
      </c>
      <c r="K46" s="102">
        <v>0.25</v>
      </c>
      <c r="L46" s="103">
        <v>0.5</v>
      </c>
      <c r="M46" s="37" t="s">
        <v>44</v>
      </c>
      <c r="N46" s="38">
        <f>G46+(2*I46)+J46</f>
        <v>26265</v>
      </c>
      <c r="O46" s="43">
        <v>26265</v>
      </c>
      <c r="P46" s="129">
        <f t="shared" si="0"/>
        <v>0</v>
      </c>
      <c r="Q46" s="105">
        <v>39692</v>
      </c>
    </row>
    <row r="47" spans="1:17" ht="15.75" thickBot="1">
      <c r="A47" s="106" t="s">
        <v>41</v>
      </c>
      <c r="B47" s="39">
        <v>1682</v>
      </c>
      <c r="C47" s="97">
        <f>SUM(B47)*4</f>
        <v>6728</v>
      </c>
      <c r="D47" s="98">
        <f>SUM(B47)*5</f>
        <v>8410</v>
      </c>
      <c r="E47" s="98">
        <f>SUM(B47)*6</f>
        <v>10092</v>
      </c>
      <c r="F47" s="98">
        <f>SUM(B47)*7</f>
        <v>11774</v>
      </c>
      <c r="G47" s="98">
        <f>B47*8</f>
        <v>13456</v>
      </c>
      <c r="H47" s="99">
        <f>SUM(B47)*9</f>
        <v>15138</v>
      </c>
      <c r="I47" s="111">
        <v>1435</v>
      </c>
      <c r="J47" s="112">
        <v>3155</v>
      </c>
      <c r="K47" s="113"/>
      <c r="L47" s="114"/>
      <c r="M47" s="44" t="s">
        <v>48</v>
      </c>
      <c r="N47" s="40">
        <f>G47+(2*I47)+J47</f>
        <v>19481</v>
      </c>
      <c r="O47" s="45">
        <v>19481</v>
      </c>
      <c r="P47" s="130">
        <f t="shared" si="0"/>
        <v>0</v>
      </c>
      <c r="Q47" s="117"/>
    </row>
    <row r="48" spans="1:17">
      <c r="A48" s="72" t="s">
        <v>71</v>
      </c>
      <c r="B48" s="36">
        <v>2200</v>
      </c>
      <c r="C48" s="97">
        <f>SUM(B48)*4</f>
        <v>8800</v>
      </c>
      <c r="D48" s="98">
        <f>SUM(B48)*5</f>
        <v>11000</v>
      </c>
      <c r="E48" s="98">
        <f>SUM(B48)*6</f>
        <v>13200</v>
      </c>
      <c r="F48" s="98">
        <f>SUM(B48)*7</f>
        <v>15400</v>
      </c>
      <c r="G48" s="98">
        <f>B48*8</f>
        <v>17600</v>
      </c>
      <c r="H48" s="99">
        <f>SUM(B48)*9</f>
        <v>19800</v>
      </c>
      <c r="I48" s="100">
        <v>1435</v>
      </c>
      <c r="J48" s="101">
        <v>3155</v>
      </c>
      <c r="K48" s="102">
        <v>0.25</v>
      </c>
      <c r="L48" s="103">
        <v>0.5</v>
      </c>
      <c r="M48" s="37" t="s">
        <v>44</v>
      </c>
      <c r="N48" s="38">
        <f>G48+(2*I48)+J48</f>
        <v>23625</v>
      </c>
      <c r="O48" s="43"/>
      <c r="P48" s="129"/>
      <c r="Q48" s="105">
        <v>39692</v>
      </c>
    </row>
    <row r="49" spans="1:17">
      <c r="A49" s="106" t="s">
        <v>41</v>
      </c>
      <c r="B49" s="39">
        <v>1463</v>
      </c>
      <c r="C49" s="97">
        <f>SUM(B49)*4</f>
        <v>5852</v>
      </c>
      <c r="D49" s="98">
        <f>SUM(B49)*5</f>
        <v>7315</v>
      </c>
      <c r="E49" s="98">
        <f>SUM(B49)*6</f>
        <v>8778</v>
      </c>
      <c r="F49" s="98">
        <f>SUM(B49)*7</f>
        <v>10241</v>
      </c>
      <c r="G49" s="98">
        <f>B49*8</f>
        <v>11704</v>
      </c>
      <c r="H49" s="99">
        <f>SUM(B49)*9</f>
        <v>13167</v>
      </c>
      <c r="I49" s="111">
        <v>1435</v>
      </c>
      <c r="J49" s="112">
        <v>3155</v>
      </c>
      <c r="K49" s="113"/>
      <c r="L49" s="114"/>
      <c r="M49" s="44" t="s">
        <v>48</v>
      </c>
      <c r="N49" s="40">
        <f>G49+(2*I49)+J49</f>
        <v>17729</v>
      </c>
      <c r="O49" s="45"/>
      <c r="P49" s="130"/>
      <c r="Q49" s="117"/>
    </row>
    <row r="50" spans="1:17" ht="15.75" thickBot="1">
      <c r="A50" s="118" t="s">
        <v>42</v>
      </c>
      <c r="B50" s="167"/>
      <c r="C50" s="119"/>
      <c r="D50" s="120"/>
      <c r="E50" s="120"/>
      <c r="F50" s="120"/>
      <c r="G50" s="120"/>
      <c r="H50" s="121"/>
      <c r="I50" s="122"/>
      <c r="J50" s="158"/>
      <c r="K50" s="124"/>
      <c r="L50" s="125"/>
      <c r="M50" s="126"/>
      <c r="N50" s="159"/>
      <c r="O50" s="160"/>
      <c r="P50" s="132"/>
      <c r="Q50" s="128"/>
    </row>
    <row r="51" spans="1:17">
      <c r="N51" s="74"/>
      <c r="O51" s="75"/>
    </row>
    <row r="52" spans="1:17">
      <c r="A52" s="35" t="s">
        <v>72</v>
      </c>
      <c r="N52" s="74"/>
    </row>
    <row r="53" spans="1:17">
      <c r="N53" s="74"/>
    </row>
    <row r="54" spans="1:17">
      <c r="C54" s="76"/>
      <c r="N54" s="74"/>
    </row>
    <row r="55" spans="1:17">
      <c r="A55" s="77"/>
      <c r="N55" s="74"/>
    </row>
    <row r="56" spans="1:17">
      <c r="C56" s="76"/>
      <c r="N56" s="74"/>
    </row>
    <row r="57" spans="1:17">
      <c r="N57" s="74"/>
    </row>
    <row r="58" spans="1:17">
      <c r="N58" s="74"/>
    </row>
    <row r="59" spans="1:17" s="1" customFormat="1" ht="15.75">
      <c r="A59" s="78"/>
      <c r="B59" s="79"/>
      <c r="C59" s="80"/>
      <c r="D59" s="80"/>
      <c r="E59" s="80"/>
      <c r="F59" s="80"/>
      <c r="G59" s="80"/>
      <c r="H59" s="80"/>
      <c r="I59" s="81"/>
      <c r="J59" s="82"/>
      <c r="K59" s="82"/>
      <c r="L59" s="82"/>
      <c r="M59" s="82"/>
      <c r="N59" s="83"/>
    </row>
    <row r="60" spans="1:17" s="1" customFormat="1" ht="15.75">
      <c r="A60" s="78"/>
      <c r="B60" s="84"/>
      <c r="C60" s="2"/>
      <c r="D60" s="2"/>
      <c r="E60" s="2"/>
      <c r="F60" s="2"/>
      <c r="G60" s="2"/>
      <c r="H60" s="2"/>
      <c r="I60" s="85"/>
      <c r="J60" s="2"/>
      <c r="K60" s="86"/>
      <c r="L60" s="86"/>
      <c r="M60" s="86"/>
      <c r="N60" s="74"/>
    </row>
    <row r="61" spans="1:17" s="1" customFormat="1">
      <c r="B61" s="84"/>
      <c r="C61" s="2"/>
      <c r="D61" s="2"/>
      <c r="E61" s="2"/>
      <c r="F61" s="2"/>
      <c r="G61" s="2"/>
      <c r="H61" s="2"/>
      <c r="I61" s="85"/>
      <c r="J61" s="2"/>
      <c r="K61" s="86"/>
      <c r="L61" s="86"/>
      <c r="M61" s="86"/>
      <c r="N61" s="74"/>
    </row>
    <row r="62" spans="1:17" s="1" customFormat="1">
      <c r="B62" s="84"/>
      <c r="C62" s="2"/>
      <c r="D62" s="2"/>
      <c r="E62" s="2"/>
      <c r="F62" s="2"/>
      <c r="G62" s="2"/>
      <c r="H62" s="2"/>
      <c r="I62" s="85"/>
      <c r="J62" s="2"/>
      <c r="K62" s="86"/>
      <c r="L62" s="86"/>
      <c r="M62" s="86"/>
      <c r="N62" s="74"/>
    </row>
    <row r="63" spans="1:17" s="1" customFormat="1" ht="15.75">
      <c r="A63" s="78"/>
      <c r="B63" s="84"/>
      <c r="C63" s="2"/>
      <c r="D63" s="2"/>
      <c r="E63" s="2"/>
      <c r="F63" s="2"/>
      <c r="G63" s="2"/>
      <c r="H63" s="2"/>
      <c r="I63" s="85"/>
      <c r="J63" s="2"/>
      <c r="K63" s="86"/>
      <c r="L63" s="86"/>
      <c r="M63" s="86"/>
      <c r="N63" s="74"/>
    </row>
    <row r="64" spans="1:17" s="1" customFormat="1">
      <c r="B64" s="84"/>
      <c r="C64" s="2"/>
      <c r="D64" s="2"/>
      <c r="E64" s="2"/>
      <c r="F64" s="2"/>
      <c r="G64" s="2"/>
      <c r="H64" s="2"/>
      <c r="I64" s="85"/>
      <c r="J64" s="2"/>
      <c r="K64" s="86"/>
      <c r="L64" s="86"/>
      <c r="M64" s="86"/>
      <c r="N64" s="74"/>
    </row>
    <row r="65" spans="1:14" s="1" customFormat="1">
      <c r="B65" s="84"/>
      <c r="C65" s="2"/>
      <c r="D65" s="2"/>
      <c r="E65" s="2"/>
      <c r="F65" s="2"/>
      <c r="G65" s="2"/>
      <c r="H65" s="2"/>
      <c r="I65" s="85"/>
      <c r="J65" s="2"/>
      <c r="K65" s="86"/>
      <c r="L65" s="86"/>
      <c r="M65" s="86"/>
      <c r="N65" s="74"/>
    </row>
    <row r="66" spans="1:14" s="1" customFormat="1" ht="15.75">
      <c r="A66" s="78"/>
      <c r="B66" s="84"/>
      <c r="C66" s="2"/>
      <c r="D66" s="2"/>
      <c r="E66" s="2"/>
      <c r="F66" s="2"/>
      <c r="G66" s="2"/>
      <c r="H66" s="2"/>
      <c r="I66" s="85"/>
      <c r="J66" s="2"/>
      <c r="K66" s="86"/>
      <c r="L66" s="86"/>
      <c r="M66" s="86"/>
      <c r="N66" s="74"/>
    </row>
    <row r="67" spans="1:14" s="1" customFormat="1">
      <c r="B67" s="84"/>
      <c r="C67" s="2"/>
      <c r="D67" s="2"/>
      <c r="E67" s="2"/>
      <c r="F67" s="2"/>
      <c r="G67" s="2"/>
      <c r="H67" s="2"/>
      <c r="I67" s="85"/>
      <c r="J67" s="2"/>
      <c r="K67" s="86"/>
      <c r="L67" s="86"/>
      <c r="M67" s="86"/>
      <c r="N67" s="74"/>
    </row>
    <row r="68" spans="1:14" s="1" customFormat="1">
      <c r="B68" s="84"/>
      <c r="C68" s="2"/>
      <c r="D68" s="2"/>
      <c r="E68" s="2"/>
      <c r="F68" s="2"/>
      <c r="G68" s="2"/>
      <c r="H68" s="2"/>
      <c r="I68" s="85"/>
      <c r="J68" s="2"/>
      <c r="K68" s="86"/>
      <c r="L68" s="86"/>
      <c r="M68" s="86"/>
      <c r="N68" s="74"/>
    </row>
    <row r="69" spans="1:14" s="1" customFormat="1" ht="15.75">
      <c r="A69" s="78"/>
      <c r="B69" s="84"/>
      <c r="C69" s="2"/>
      <c r="D69" s="2"/>
      <c r="E69" s="2"/>
      <c r="F69" s="2"/>
      <c r="G69" s="2"/>
      <c r="H69" s="2"/>
      <c r="I69" s="85"/>
      <c r="J69" s="2"/>
      <c r="K69" s="86"/>
      <c r="L69" s="86"/>
      <c r="M69" s="86"/>
      <c r="N69" s="74"/>
    </row>
    <row r="70" spans="1:14" s="1" customFormat="1">
      <c r="B70" s="84"/>
      <c r="C70" s="2"/>
      <c r="D70" s="2"/>
      <c r="E70" s="2"/>
      <c r="F70" s="2"/>
      <c r="G70" s="2"/>
      <c r="H70" s="2"/>
      <c r="I70" s="85"/>
      <c r="J70" s="2"/>
      <c r="K70" s="86"/>
      <c r="L70" s="86"/>
      <c r="M70" s="86"/>
      <c r="N70" s="74"/>
    </row>
    <row r="71" spans="1:14" s="1" customFormat="1">
      <c r="B71" s="84"/>
      <c r="C71" s="2"/>
      <c r="H71" s="2"/>
      <c r="I71" s="85"/>
      <c r="J71" s="2"/>
      <c r="K71" s="86"/>
      <c r="L71" s="86"/>
      <c r="M71" s="86"/>
      <c r="N71" s="74"/>
    </row>
    <row r="72" spans="1:14" s="1" customFormat="1" ht="15.75">
      <c r="A72" s="78"/>
      <c r="B72" s="84"/>
      <c r="C72" s="2"/>
      <c r="D72" s="2"/>
      <c r="E72" s="2"/>
      <c r="F72" s="2"/>
      <c r="G72" s="2"/>
      <c r="H72" s="2"/>
      <c r="I72" s="85"/>
      <c r="J72" s="2"/>
      <c r="K72" s="86"/>
      <c r="L72" s="86"/>
      <c r="M72" s="86"/>
      <c r="N72" s="74"/>
    </row>
    <row r="73" spans="1:14" s="1" customFormat="1">
      <c r="B73" s="84"/>
      <c r="C73" s="2"/>
      <c r="D73" s="2"/>
      <c r="E73" s="2"/>
      <c r="F73" s="2"/>
      <c r="G73" s="2"/>
      <c r="H73" s="2"/>
      <c r="I73" s="85"/>
      <c r="J73" s="2"/>
      <c r="K73" s="86"/>
      <c r="L73" s="86"/>
      <c r="M73" s="86"/>
      <c r="N73" s="74"/>
    </row>
    <row r="74" spans="1:14" s="1" customFormat="1">
      <c r="B74" s="84"/>
      <c r="C74" s="2"/>
      <c r="D74" s="2"/>
      <c r="E74" s="2"/>
      <c r="F74" s="2"/>
      <c r="G74" s="2"/>
      <c r="H74" s="2"/>
      <c r="I74" s="85"/>
      <c r="J74" s="2"/>
      <c r="K74" s="86"/>
      <c r="L74" s="86"/>
      <c r="M74" s="86"/>
      <c r="N74" s="74"/>
    </row>
    <row r="75" spans="1:14" s="1" customFormat="1" ht="15.75">
      <c r="A75" s="78"/>
      <c r="B75" s="84"/>
      <c r="C75" s="2"/>
      <c r="D75" s="2"/>
      <c r="E75" s="2"/>
      <c r="F75" s="2"/>
      <c r="G75" s="2"/>
      <c r="H75" s="2"/>
      <c r="I75" s="85"/>
      <c r="J75" s="2"/>
      <c r="K75" s="86"/>
      <c r="L75" s="86"/>
      <c r="M75" s="86"/>
      <c r="N75" s="74"/>
    </row>
    <row r="76" spans="1:14" s="1" customFormat="1">
      <c r="B76" s="84"/>
      <c r="C76" s="2"/>
      <c r="D76" s="2"/>
      <c r="E76" s="2"/>
      <c r="F76" s="2"/>
      <c r="G76" s="2"/>
      <c r="H76" s="2"/>
      <c r="I76" s="85"/>
      <c r="J76" s="2"/>
      <c r="K76" s="86"/>
      <c r="L76" s="86"/>
      <c r="M76" s="86"/>
      <c r="N76" s="74"/>
    </row>
    <row r="77" spans="1:14" s="1" customFormat="1">
      <c r="B77" s="84"/>
      <c r="C77" s="2"/>
      <c r="D77" s="2"/>
      <c r="E77" s="2"/>
      <c r="F77" s="2"/>
      <c r="G77" s="2"/>
      <c r="H77" s="2"/>
      <c r="I77" s="85"/>
      <c r="J77" s="2"/>
      <c r="K77" s="86"/>
      <c r="L77" s="86"/>
      <c r="M77" s="86"/>
      <c r="N77" s="74"/>
    </row>
    <row r="78" spans="1:14" s="1" customFormat="1" ht="15.75">
      <c r="A78" s="78"/>
      <c r="B78" s="84"/>
      <c r="C78" s="2"/>
      <c r="D78" s="2"/>
      <c r="E78" s="2"/>
      <c r="F78" s="2"/>
      <c r="G78" s="2"/>
      <c r="H78" s="2"/>
      <c r="I78" s="85"/>
      <c r="J78" s="2"/>
      <c r="K78" s="86"/>
      <c r="L78" s="86"/>
      <c r="M78" s="86"/>
      <c r="N78" s="74"/>
    </row>
    <row r="79" spans="1:14" s="1" customFormat="1">
      <c r="B79" s="84"/>
      <c r="C79" s="2"/>
      <c r="D79" s="2"/>
      <c r="E79" s="2"/>
      <c r="F79" s="2"/>
      <c r="G79" s="2"/>
      <c r="H79" s="2"/>
      <c r="I79" s="85"/>
      <c r="J79" s="2"/>
      <c r="K79" s="86"/>
      <c r="L79" s="86"/>
      <c r="M79" s="86"/>
      <c r="N79" s="74"/>
    </row>
    <row r="80" spans="1:14" s="1" customFormat="1">
      <c r="B80" s="2"/>
      <c r="C80" s="2"/>
      <c r="D80" s="2"/>
      <c r="E80" s="2"/>
      <c r="F80" s="2"/>
      <c r="G80" s="2"/>
      <c r="H80" s="2"/>
      <c r="I80" s="85"/>
      <c r="J80" s="2"/>
      <c r="K80" s="86"/>
      <c r="L80" s="86"/>
      <c r="M80" s="86"/>
      <c r="N80" s="74"/>
    </row>
    <row r="81" spans="1:14" s="1" customFormat="1" ht="15.75">
      <c r="A81" s="78"/>
      <c r="B81" s="84"/>
      <c r="C81" s="2"/>
      <c r="D81" s="2"/>
      <c r="E81" s="2"/>
      <c r="F81" s="2"/>
      <c r="G81" s="2"/>
      <c r="H81" s="2"/>
      <c r="I81" s="85"/>
      <c r="J81" s="2"/>
      <c r="K81" s="86"/>
      <c r="L81" s="86"/>
      <c r="M81" s="86"/>
      <c r="N81" s="74"/>
    </row>
    <row r="82" spans="1:14" s="1" customFormat="1">
      <c r="B82" s="84"/>
      <c r="C82" s="2"/>
      <c r="D82" s="2"/>
      <c r="E82" s="2"/>
      <c r="F82" s="2"/>
      <c r="G82" s="2"/>
      <c r="H82" s="2"/>
      <c r="I82" s="85"/>
      <c r="J82" s="2"/>
      <c r="K82" s="86"/>
      <c r="L82" s="86"/>
      <c r="M82" s="86"/>
      <c r="N82" s="74"/>
    </row>
    <row r="83" spans="1:14" s="1" customFormat="1">
      <c r="B83" s="84"/>
      <c r="C83" s="2"/>
      <c r="D83" s="2"/>
      <c r="E83" s="2"/>
      <c r="F83" s="2"/>
      <c r="G83" s="2"/>
      <c r="H83" s="2"/>
      <c r="I83" s="85"/>
      <c r="J83" s="2"/>
      <c r="K83" s="86"/>
      <c r="L83" s="86"/>
      <c r="M83" s="86"/>
      <c r="N83" s="74"/>
    </row>
    <row r="84" spans="1:14" s="1" customFormat="1" ht="15.75">
      <c r="A84" s="78"/>
      <c r="B84" s="84"/>
      <c r="C84" s="2"/>
      <c r="D84" s="2"/>
      <c r="E84" s="2"/>
      <c r="F84" s="2"/>
      <c r="G84" s="2"/>
      <c r="H84" s="2"/>
      <c r="I84" s="85"/>
      <c r="J84" s="2"/>
      <c r="K84" s="86"/>
      <c r="L84" s="86"/>
      <c r="M84" s="86"/>
      <c r="N84" s="74"/>
    </row>
    <row r="85" spans="1:14" s="1" customFormat="1">
      <c r="B85" s="84"/>
      <c r="C85" s="2"/>
      <c r="D85" s="2"/>
      <c r="E85" s="2"/>
      <c r="F85" s="2"/>
      <c r="G85" s="2"/>
      <c r="H85" s="2"/>
      <c r="I85" s="85"/>
      <c r="J85" s="2"/>
      <c r="K85" s="86"/>
      <c r="L85" s="86"/>
      <c r="M85" s="86"/>
      <c r="N85" s="74"/>
    </row>
    <row r="86" spans="1:14" s="1" customFormat="1">
      <c r="B86" s="84"/>
      <c r="C86" s="2"/>
      <c r="D86" s="2"/>
      <c r="E86" s="2"/>
      <c r="F86" s="2"/>
      <c r="G86" s="2"/>
      <c r="H86" s="2"/>
      <c r="I86" s="85"/>
      <c r="J86" s="2"/>
      <c r="K86" s="86"/>
      <c r="L86" s="86"/>
      <c r="M86" s="86"/>
      <c r="N86" s="74"/>
    </row>
    <row r="87" spans="1:14" s="1" customFormat="1" ht="15.75">
      <c r="A87" s="78"/>
      <c r="B87" s="84"/>
      <c r="C87" s="2"/>
      <c r="D87" s="2"/>
      <c r="E87" s="2"/>
      <c r="F87" s="2"/>
      <c r="G87" s="2"/>
      <c r="H87" s="2"/>
      <c r="I87" s="85"/>
      <c r="J87" s="2"/>
      <c r="K87" s="86"/>
      <c r="L87" s="86"/>
      <c r="M87" s="86"/>
      <c r="N87" s="74"/>
    </row>
    <row r="88" spans="1:14" s="1" customFormat="1">
      <c r="B88" s="84"/>
      <c r="C88" s="2"/>
      <c r="D88" s="2"/>
      <c r="E88" s="2"/>
      <c r="F88" s="2"/>
      <c r="G88" s="2"/>
      <c r="H88" s="2"/>
      <c r="I88" s="85"/>
      <c r="J88" s="2"/>
      <c r="K88" s="86"/>
      <c r="L88" s="86"/>
      <c r="M88" s="86"/>
      <c r="N88" s="74"/>
    </row>
    <row r="89" spans="1:14" s="1" customFormat="1">
      <c r="B89" s="84"/>
      <c r="D89" s="2"/>
      <c r="E89" s="2"/>
      <c r="F89" s="2"/>
      <c r="G89" s="2"/>
      <c r="H89" s="2"/>
      <c r="I89" s="85"/>
      <c r="J89" s="2"/>
      <c r="K89" s="86"/>
      <c r="L89" s="86"/>
      <c r="M89" s="86"/>
      <c r="N89" s="74"/>
    </row>
    <row r="90" spans="1:14" s="1" customFormat="1" ht="15.75">
      <c r="A90" s="78"/>
      <c r="B90" s="84"/>
      <c r="C90" s="2"/>
      <c r="D90" s="2"/>
      <c r="E90" s="2"/>
      <c r="F90" s="2"/>
      <c r="G90" s="2"/>
      <c r="H90" s="2"/>
      <c r="I90" s="85"/>
      <c r="J90" s="2"/>
      <c r="K90" s="86"/>
      <c r="L90" s="86"/>
      <c r="M90" s="86"/>
      <c r="N90" s="74"/>
    </row>
    <row r="91" spans="1:14" s="1" customFormat="1">
      <c r="B91" s="84"/>
      <c r="C91" s="2"/>
      <c r="D91" s="2"/>
      <c r="E91" s="2"/>
      <c r="F91" s="2"/>
      <c r="G91" s="2"/>
      <c r="H91" s="2"/>
      <c r="I91" s="85"/>
      <c r="J91" s="2"/>
      <c r="K91" s="86"/>
      <c r="L91" s="86"/>
      <c r="M91" s="86"/>
      <c r="N91" s="74"/>
    </row>
    <row r="92" spans="1:14" s="1" customFormat="1">
      <c r="B92" s="84"/>
      <c r="C92" s="2"/>
      <c r="D92" s="2"/>
      <c r="E92" s="2"/>
      <c r="F92" s="2"/>
      <c r="G92" s="2"/>
      <c r="H92" s="2"/>
      <c r="I92" s="85"/>
      <c r="J92" s="2"/>
      <c r="K92" s="86"/>
      <c r="L92" s="86"/>
      <c r="M92" s="86"/>
      <c r="N92" s="74"/>
    </row>
    <row r="93" spans="1:14" s="1" customFormat="1" ht="15.75">
      <c r="A93" s="78"/>
      <c r="B93" s="79"/>
      <c r="C93" s="2"/>
      <c r="D93" s="2"/>
      <c r="E93" s="2"/>
      <c r="F93" s="2"/>
      <c r="G93" s="2"/>
      <c r="H93" s="2"/>
      <c r="I93" s="85"/>
      <c r="J93" s="2"/>
      <c r="K93" s="86"/>
      <c r="L93" s="86"/>
      <c r="M93" s="86"/>
      <c r="N93" s="74"/>
    </row>
    <row r="94" spans="1:14" s="1" customFormat="1">
      <c r="B94" s="84"/>
      <c r="C94" s="2"/>
      <c r="D94" s="2"/>
      <c r="E94" s="2"/>
      <c r="F94" s="2"/>
      <c r="G94" s="2"/>
      <c r="H94" s="2"/>
      <c r="I94" s="85"/>
      <c r="J94" s="2"/>
      <c r="K94" s="86"/>
      <c r="L94" s="86"/>
      <c r="M94" s="86"/>
      <c r="N94" s="74"/>
    </row>
    <row r="95" spans="1:14" s="1" customFormat="1">
      <c r="B95" s="84"/>
      <c r="C95" s="2"/>
      <c r="D95" s="2"/>
      <c r="E95" s="2"/>
      <c r="F95" s="2"/>
      <c r="G95" s="2"/>
      <c r="H95" s="2"/>
      <c r="I95" s="85"/>
      <c r="J95" s="2"/>
      <c r="K95" s="86"/>
      <c r="L95" s="86"/>
      <c r="M95" s="86"/>
      <c r="N95" s="74"/>
    </row>
    <row r="96" spans="1:14" s="1" customFormat="1" ht="15.75">
      <c r="A96" s="78"/>
      <c r="B96" s="84"/>
      <c r="C96" s="2"/>
      <c r="D96" s="2"/>
      <c r="E96" s="2"/>
      <c r="F96" s="2"/>
      <c r="G96" s="2"/>
      <c r="H96" s="2"/>
      <c r="I96" s="85"/>
      <c r="J96" s="2"/>
      <c r="K96" s="86"/>
      <c r="L96" s="86"/>
      <c r="M96" s="86"/>
      <c r="N96" s="74"/>
    </row>
    <row r="97" spans="1:16" s="1" customFormat="1">
      <c r="B97" s="2"/>
      <c r="C97" s="2"/>
      <c r="D97" s="2"/>
      <c r="E97" s="2"/>
      <c r="F97" s="2"/>
      <c r="G97" s="2"/>
      <c r="H97" s="2"/>
      <c r="I97" s="85"/>
      <c r="J97" s="86"/>
      <c r="K97" s="86"/>
      <c r="L97" s="86"/>
      <c r="M97" s="86"/>
      <c r="N97" s="74"/>
    </row>
    <row r="98" spans="1:16" s="1" customFormat="1">
      <c r="B98" s="2"/>
      <c r="C98" s="2"/>
      <c r="D98" s="2"/>
      <c r="E98" s="2"/>
      <c r="F98" s="2"/>
      <c r="G98" s="2"/>
      <c r="H98" s="2"/>
      <c r="I98" s="85"/>
      <c r="J98" s="86"/>
      <c r="K98" s="86"/>
      <c r="L98" s="86"/>
      <c r="M98" s="86"/>
      <c r="N98" s="74"/>
    </row>
    <row r="99" spans="1:16" s="1" customFormat="1" ht="15.75">
      <c r="A99" s="78"/>
      <c r="B99" s="84"/>
      <c r="C99" s="2"/>
      <c r="D99" s="2"/>
      <c r="E99" s="2"/>
      <c r="F99" s="2"/>
      <c r="G99" s="2"/>
      <c r="H99" s="2"/>
      <c r="I99" s="85"/>
      <c r="J99" s="2"/>
      <c r="K99" s="86"/>
      <c r="L99" s="86"/>
      <c r="M99" s="86"/>
      <c r="N99" s="74"/>
      <c r="O99" s="74"/>
      <c r="P99" s="87"/>
    </row>
    <row r="100" spans="1:16" s="1" customFormat="1">
      <c r="B100" s="84"/>
      <c r="C100" s="2"/>
      <c r="D100" s="2"/>
      <c r="E100" s="2"/>
      <c r="F100" s="2"/>
      <c r="G100" s="2"/>
      <c r="H100" s="2"/>
      <c r="I100" s="85"/>
      <c r="J100" s="2"/>
      <c r="K100" s="86"/>
      <c r="L100" s="86"/>
      <c r="M100" s="86"/>
      <c r="N100" s="74"/>
      <c r="O100" s="74"/>
      <c r="P100" s="87"/>
    </row>
    <row r="101" spans="1:16" s="1" customFormat="1">
      <c r="B101" s="2"/>
      <c r="C101" s="2"/>
      <c r="D101" s="2"/>
      <c r="E101" s="2"/>
      <c r="F101" s="2"/>
      <c r="G101" s="2"/>
      <c r="H101" s="2"/>
      <c r="I101" s="85"/>
      <c r="J101" s="86"/>
      <c r="K101" s="86"/>
      <c r="L101" s="86"/>
      <c r="M101" s="86"/>
      <c r="N101" s="74"/>
      <c r="O101" s="74"/>
      <c r="P101" s="87"/>
    </row>
    <row r="102" spans="1:16" s="1" customFormat="1" ht="15.75">
      <c r="A102" s="78"/>
      <c r="B102" s="84"/>
      <c r="C102" s="2"/>
      <c r="D102" s="2"/>
      <c r="E102" s="2"/>
      <c r="F102" s="2"/>
      <c r="G102" s="2"/>
      <c r="H102" s="2"/>
      <c r="I102" s="85"/>
      <c r="J102" s="2"/>
      <c r="K102" s="86"/>
      <c r="L102" s="86"/>
      <c r="M102" s="86"/>
      <c r="N102" s="74"/>
      <c r="O102" s="74"/>
      <c r="P102" s="87"/>
    </row>
    <row r="103" spans="1:16" s="1" customFormat="1">
      <c r="B103" s="84"/>
      <c r="C103" s="2"/>
      <c r="D103" s="2"/>
      <c r="E103" s="2"/>
      <c r="F103" s="2"/>
      <c r="G103" s="2"/>
      <c r="H103" s="2"/>
      <c r="I103" s="85"/>
      <c r="J103" s="2"/>
      <c r="K103" s="86"/>
      <c r="L103" s="86"/>
      <c r="M103" s="86"/>
      <c r="N103" s="74"/>
      <c r="O103" s="74"/>
      <c r="P103" s="87"/>
    </row>
    <row r="104" spans="1:16" s="1" customFormat="1">
      <c r="B104" s="2"/>
      <c r="C104" s="2"/>
      <c r="D104" s="2"/>
      <c r="E104" s="2"/>
      <c r="F104" s="2"/>
      <c r="G104" s="2"/>
      <c r="H104" s="2"/>
      <c r="I104" s="85"/>
      <c r="J104" s="86"/>
      <c r="K104" s="86"/>
      <c r="L104" s="86"/>
      <c r="M104" s="86"/>
      <c r="N104" s="74"/>
      <c r="O104" s="74"/>
      <c r="P104" s="87"/>
    </row>
    <row r="105" spans="1:16" s="1" customFormat="1">
      <c r="I105" s="88"/>
      <c r="N105" s="74"/>
    </row>
    <row r="106" spans="1:16" s="1" customFormat="1">
      <c r="I106" s="88"/>
      <c r="N106" s="74"/>
    </row>
    <row r="107" spans="1:16" s="1" customFormat="1">
      <c r="I107" s="88"/>
      <c r="N107" s="74"/>
    </row>
    <row r="108" spans="1:16" s="1" customFormat="1" ht="15.75">
      <c r="A108" s="78"/>
      <c r="B108" s="79"/>
      <c r="C108" s="80"/>
      <c r="D108" s="80"/>
      <c r="E108" s="80"/>
      <c r="F108" s="80"/>
      <c r="G108" s="80"/>
      <c r="H108" s="80"/>
      <c r="I108" s="81"/>
      <c r="J108" s="82"/>
      <c r="K108" s="82"/>
      <c r="L108" s="82"/>
      <c r="M108" s="82"/>
      <c r="N108" s="74"/>
    </row>
    <row r="109" spans="1:16" s="1" customFormat="1" ht="15.75">
      <c r="A109" s="78"/>
      <c r="C109" s="2"/>
      <c r="D109" s="2"/>
      <c r="E109" s="2"/>
      <c r="F109" s="2"/>
      <c r="G109" s="2"/>
      <c r="H109" s="2"/>
      <c r="I109" s="85"/>
      <c r="J109" s="2"/>
      <c r="K109" s="86"/>
      <c r="L109" s="86"/>
      <c r="M109" s="86"/>
      <c r="N109" s="74"/>
    </row>
    <row r="110" spans="1:16" s="1" customFormat="1">
      <c r="C110" s="2"/>
      <c r="D110" s="2"/>
      <c r="E110" s="2"/>
      <c r="F110" s="2"/>
      <c r="G110" s="2"/>
      <c r="H110" s="2"/>
      <c r="I110" s="85"/>
      <c r="J110" s="2"/>
      <c r="K110" s="86"/>
      <c r="L110" s="86"/>
      <c r="M110" s="86"/>
      <c r="N110" s="74"/>
    </row>
    <row r="111" spans="1:16" s="1" customFormat="1">
      <c r="C111" s="2"/>
      <c r="D111" s="2"/>
      <c r="E111" s="2"/>
      <c r="F111" s="2"/>
      <c r="G111" s="2"/>
      <c r="H111" s="2"/>
      <c r="I111" s="85"/>
      <c r="J111" s="2"/>
      <c r="K111" s="86"/>
      <c r="L111" s="86"/>
      <c r="M111" s="86"/>
      <c r="N111" s="74"/>
    </row>
    <row r="112" spans="1:16" s="1" customFormat="1" ht="15.75">
      <c r="A112" s="78"/>
      <c r="B112" s="25"/>
      <c r="C112" s="2"/>
      <c r="D112" s="2"/>
      <c r="E112" s="2"/>
      <c r="F112" s="2"/>
      <c r="G112" s="2"/>
      <c r="H112" s="2"/>
      <c r="I112" s="85"/>
      <c r="J112" s="2"/>
      <c r="K112" s="86"/>
      <c r="L112" s="86"/>
      <c r="M112" s="86"/>
      <c r="N112" s="74"/>
    </row>
    <row r="113" spans="1:14" s="1" customFormat="1">
      <c r="B113" s="25"/>
      <c r="C113" s="2"/>
      <c r="D113" s="2"/>
      <c r="E113" s="2"/>
      <c r="F113" s="2"/>
      <c r="G113" s="2"/>
      <c r="H113" s="2"/>
      <c r="I113" s="85"/>
      <c r="J113" s="2"/>
      <c r="K113" s="86"/>
      <c r="L113" s="86"/>
      <c r="M113" s="86"/>
      <c r="N113" s="74"/>
    </row>
    <row r="114" spans="1:14" s="1" customFormat="1">
      <c r="B114" s="25"/>
      <c r="C114" s="2"/>
      <c r="D114" s="2"/>
      <c r="E114" s="2"/>
      <c r="F114" s="2"/>
      <c r="G114" s="2"/>
      <c r="H114" s="2"/>
      <c r="I114" s="89"/>
      <c r="J114" s="2"/>
      <c r="L114" s="86"/>
      <c r="M114" s="86"/>
      <c r="N114" s="74"/>
    </row>
    <row r="115" spans="1:14" s="1" customFormat="1" ht="15.75">
      <c r="A115" s="78"/>
      <c r="B115" s="25"/>
      <c r="C115" s="2"/>
      <c r="D115" s="2"/>
      <c r="E115" s="2"/>
      <c r="F115" s="2"/>
      <c r="G115" s="2"/>
      <c r="H115" s="2"/>
      <c r="I115" s="85"/>
      <c r="J115" s="2"/>
      <c r="K115" s="86"/>
      <c r="L115" s="86"/>
      <c r="M115" s="86"/>
      <c r="N115" s="74"/>
    </row>
    <row r="116" spans="1:14" s="1" customFormat="1">
      <c r="B116" s="25"/>
      <c r="C116" s="2"/>
      <c r="D116" s="2"/>
      <c r="E116" s="2"/>
      <c r="F116" s="2"/>
      <c r="G116" s="2"/>
      <c r="H116" s="2"/>
      <c r="I116" s="85"/>
      <c r="J116" s="2"/>
      <c r="K116" s="86"/>
      <c r="L116" s="86"/>
      <c r="M116" s="86"/>
      <c r="N116" s="74"/>
    </row>
    <row r="117" spans="1:14" s="1" customFormat="1">
      <c r="B117" s="25"/>
      <c r="C117" s="2"/>
      <c r="D117" s="2"/>
      <c r="E117" s="2"/>
      <c r="F117" s="2"/>
      <c r="G117" s="2"/>
      <c r="H117" s="2"/>
      <c r="I117" s="85"/>
      <c r="J117" s="2"/>
      <c r="K117" s="86"/>
      <c r="L117" s="86"/>
      <c r="M117" s="86"/>
      <c r="N117" s="74"/>
    </row>
    <row r="118" spans="1:14" s="1" customFormat="1" ht="15.75">
      <c r="A118" s="78"/>
      <c r="B118" s="25"/>
      <c r="C118" s="2"/>
      <c r="D118" s="2"/>
      <c r="E118" s="2"/>
      <c r="F118" s="2"/>
      <c r="G118" s="2"/>
      <c r="H118" s="2"/>
      <c r="I118" s="85"/>
      <c r="J118" s="2"/>
      <c r="K118" s="86"/>
      <c r="L118" s="86"/>
      <c r="M118" s="86"/>
      <c r="N118" s="74"/>
    </row>
    <row r="119" spans="1:14" s="1" customFormat="1">
      <c r="B119" s="25"/>
      <c r="C119" s="2"/>
      <c r="D119" s="2"/>
      <c r="E119" s="2"/>
      <c r="F119" s="2"/>
      <c r="G119" s="2"/>
      <c r="H119" s="2"/>
      <c r="I119" s="85"/>
      <c r="J119" s="2"/>
      <c r="K119" s="86"/>
      <c r="L119" s="86"/>
      <c r="M119" s="86"/>
      <c r="N119" s="74"/>
    </row>
    <row r="120" spans="1:14" s="1" customFormat="1">
      <c r="B120" s="25"/>
      <c r="C120" s="2"/>
      <c r="D120" s="2"/>
      <c r="E120" s="2"/>
      <c r="F120" s="2"/>
      <c r="G120" s="2"/>
      <c r="H120" s="2"/>
      <c r="I120" s="85"/>
      <c r="J120" s="2"/>
      <c r="K120" s="86"/>
      <c r="L120" s="86"/>
      <c r="M120" s="86"/>
      <c r="N120" s="74"/>
    </row>
    <row r="121" spans="1:14" s="1" customFormat="1" ht="15.75">
      <c r="A121" s="78"/>
      <c r="B121" s="25"/>
      <c r="C121" s="2"/>
      <c r="D121" s="2"/>
      <c r="E121" s="2"/>
      <c r="F121" s="2"/>
      <c r="G121" s="2"/>
      <c r="H121" s="2"/>
      <c r="I121" s="85"/>
      <c r="J121" s="2"/>
      <c r="K121" s="86"/>
      <c r="L121" s="86"/>
      <c r="M121" s="86"/>
      <c r="N121" s="74"/>
    </row>
    <row r="122" spans="1:14" s="1" customFormat="1">
      <c r="B122" s="25"/>
      <c r="C122" s="2"/>
      <c r="D122" s="2"/>
      <c r="E122" s="2"/>
      <c r="F122" s="2"/>
      <c r="G122" s="2"/>
      <c r="H122" s="2"/>
      <c r="I122" s="85"/>
      <c r="J122" s="2"/>
      <c r="K122" s="86"/>
      <c r="L122" s="86"/>
      <c r="M122" s="86"/>
      <c r="N122" s="74"/>
    </row>
    <row r="123" spans="1:14" s="1" customFormat="1">
      <c r="B123" s="25"/>
      <c r="C123" s="2"/>
      <c r="D123" s="2"/>
      <c r="E123" s="2"/>
      <c r="F123" s="2"/>
      <c r="G123" s="2"/>
      <c r="H123" s="2"/>
      <c r="I123" s="85"/>
      <c r="J123" s="2"/>
      <c r="K123" s="86"/>
      <c r="L123" s="86"/>
      <c r="M123" s="86"/>
      <c r="N123" s="74"/>
    </row>
    <row r="124" spans="1:14" s="1" customFormat="1" ht="15.75">
      <c r="A124" s="78"/>
      <c r="B124" s="25"/>
      <c r="C124" s="2"/>
      <c r="D124" s="2"/>
      <c r="E124" s="2"/>
      <c r="F124" s="2"/>
      <c r="G124" s="2"/>
      <c r="H124" s="2"/>
      <c r="I124" s="85"/>
      <c r="J124" s="2"/>
      <c r="K124" s="86"/>
      <c r="L124" s="86"/>
      <c r="M124" s="86"/>
      <c r="N124" s="74"/>
    </row>
    <row r="125" spans="1:14" s="1" customFormat="1">
      <c r="B125" s="25"/>
      <c r="C125" s="2"/>
      <c r="D125" s="2"/>
      <c r="E125" s="2"/>
      <c r="F125" s="2"/>
      <c r="G125" s="2"/>
      <c r="H125" s="2"/>
      <c r="I125" s="85"/>
      <c r="J125" s="2"/>
      <c r="K125" s="86"/>
      <c r="L125" s="86"/>
      <c r="M125" s="86"/>
      <c r="N125" s="74"/>
    </row>
    <row r="126" spans="1:14" s="1" customFormat="1">
      <c r="B126" s="25"/>
      <c r="C126" s="2"/>
      <c r="D126" s="2"/>
      <c r="E126" s="2"/>
      <c r="F126" s="2"/>
      <c r="G126" s="2"/>
      <c r="H126" s="2"/>
      <c r="I126" s="85"/>
      <c r="J126" s="2"/>
      <c r="K126" s="86"/>
      <c r="L126" s="86"/>
      <c r="M126" s="86"/>
      <c r="N126" s="74"/>
    </row>
    <row r="127" spans="1:14" s="1" customFormat="1" ht="15.75">
      <c r="A127" s="78"/>
      <c r="B127" s="25"/>
      <c r="C127" s="2"/>
      <c r="D127" s="2"/>
      <c r="E127" s="2"/>
      <c r="F127" s="2"/>
      <c r="G127" s="2"/>
      <c r="H127" s="2"/>
      <c r="I127" s="85"/>
      <c r="J127" s="2"/>
      <c r="K127" s="86"/>
      <c r="L127" s="86"/>
      <c r="M127" s="86"/>
      <c r="N127" s="74"/>
    </row>
    <row r="128" spans="1:14" s="1" customFormat="1">
      <c r="B128" s="25"/>
      <c r="C128" s="2"/>
      <c r="D128" s="2"/>
      <c r="E128" s="2"/>
      <c r="F128" s="2"/>
      <c r="G128" s="2"/>
      <c r="H128" s="2"/>
      <c r="I128" s="85"/>
      <c r="J128" s="2"/>
      <c r="K128" s="86"/>
      <c r="L128" s="86"/>
      <c r="M128" s="86"/>
      <c r="N128" s="74"/>
    </row>
    <row r="129" spans="1:14" s="1" customFormat="1">
      <c r="B129" s="25"/>
      <c r="C129" s="2"/>
      <c r="D129" s="2"/>
      <c r="E129" s="2"/>
      <c r="F129" s="2"/>
      <c r="G129" s="2"/>
      <c r="H129" s="2"/>
      <c r="I129" s="85"/>
      <c r="J129" s="2"/>
      <c r="K129" s="86"/>
      <c r="L129" s="86"/>
      <c r="M129" s="86"/>
      <c r="N129" s="74"/>
    </row>
    <row r="130" spans="1:14" s="1" customFormat="1" ht="15.75">
      <c r="A130" s="78"/>
      <c r="B130" s="25"/>
      <c r="C130" s="2"/>
      <c r="D130" s="2"/>
      <c r="E130" s="2"/>
      <c r="F130" s="2"/>
      <c r="G130" s="2"/>
      <c r="H130" s="2"/>
      <c r="I130" s="85"/>
      <c r="J130" s="2"/>
      <c r="K130" s="86"/>
      <c r="L130" s="86"/>
      <c r="M130" s="86"/>
      <c r="N130" s="74"/>
    </row>
    <row r="131" spans="1:14" s="1" customFormat="1">
      <c r="B131" s="25"/>
      <c r="C131" s="2"/>
      <c r="D131" s="2"/>
      <c r="E131" s="2"/>
      <c r="F131" s="2"/>
      <c r="G131" s="2"/>
      <c r="H131" s="2"/>
      <c r="I131" s="85"/>
      <c r="J131" s="2"/>
      <c r="K131" s="86"/>
      <c r="L131" s="86"/>
      <c r="M131" s="86"/>
      <c r="N131" s="74"/>
    </row>
    <row r="132" spans="1:14" s="1" customFormat="1">
      <c r="B132" s="25"/>
      <c r="C132" s="2"/>
      <c r="D132" s="2"/>
      <c r="E132" s="2"/>
      <c r="F132" s="2"/>
      <c r="G132" s="2"/>
      <c r="H132" s="2"/>
      <c r="I132" s="85"/>
      <c r="J132" s="2"/>
      <c r="K132" s="86"/>
      <c r="L132" s="86"/>
      <c r="M132" s="86"/>
      <c r="N132" s="74"/>
    </row>
    <row r="133" spans="1:14" s="1" customFormat="1" ht="15.75">
      <c r="A133" s="78"/>
      <c r="B133" s="25"/>
      <c r="C133" s="2"/>
      <c r="D133" s="2"/>
      <c r="E133" s="2"/>
      <c r="F133" s="2"/>
      <c r="G133" s="2"/>
      <c r="H133" s="2"/>
      <c r="I133" s="85"/>
      <c r="J133" s="2"/>
      <c r="K133" s="86"/>
      <c r="L133" s="86"/>
      <c r="M133" s="86"/>
      <c r="N133" s="74"/>
    </row>
    <row r="134" spans="1:14" s="1" customFormat="1">
      <c r="B134" s="25"/>
      <c r="C134" s="2"/>
      <c r="D134" s="2"/>
      <c r="E134" s="2"/>
      <c r="F134" s="2"/>
      <c r="G134" s="2"/>
      <c r="H134" s="2"/>
      <c r="I134" s="85"/>
      <c r="J134" s="2"/>
      <c r="K134" s="86"/>
      <c r="L134" s="86"/>
      <c r="M134" s="86"/>
      <c r="N134" s="74"/>
    </row>
    <row r="135" spans="1:14" s="1" customFormat="1">
      <c r="B135" s="25"/>
      <c r="C135" s="2"/>
      <c r="D135" s="2"/>
      <c r="E135" s="2"/>
      <c r="F135" s="2"/>
      <c r="G135" s="2"/>
      <c r="H135" s="2"/>
      <c r="I135" s="85"/>
      <c r="J135" s="2"/>
      <c r="K135" s="86"/>
      <c r="L135" s="86"/>
      <c r="M135" s="86"/>
      <c r="N135" s="74"/>
    </row>
    <row r="136" spans="1:14" s="1" customFormat="1" ht="15.75">
      <c r="A136" s="78"/>
      <c r="B136" s="25"/>
      <c r="C136" s="2"/>
      <c r="D136" s="2"/>
      <c r="E136" s="2"/>
      <c r="F136" s="2"/>
      <c r="G136" s="2"/>
      <c r="H136" s="2"/>
      <c r="I136" s="85"/>
      <c r="J136" s="2"/>
      <c r="K136" s="86"/>
      <c r="L136" s="86"/>
      <c r="M136" s="86"/>
      <c r="N136" s="74"/>
    </row>
    <row r="137" spans="1:14" s="1" customFormat="1">
      <c r="B137" s="25"/>
      <c r="C137" s="2"/>
      <c r="D137" s="2"/>
      <c r="E137" s="2"/>
      <c r="F137" s="2"/>
      <c r="G137" s="2"/>
      <c r="H137" s="2"/>
      <c r="I137" s="85"/>
      <c r="J137" s="2"/>
      <c r="K137" s="86"/>
      <c r="L137" s="86"/>
      <c r="M137" s="86"/>
      <c r="N137" s="74"/>
    </row>
    <row r="138" spans="1:14" s="1" customFormat="1">
      <c r="C138" s="2"/>
      <c r="D138" s="2"/>
      <c r="E138" s="2"/>
      <c r="F138" s="2"/>
      <c r="G138" s="2"/>
      <c r="H138" s="2"/>
      <c r="I138" s="85"/>
      <c r="J138" s="2"/>
      <c r="K138" s="86"/>
      <c r="L138" s="86"/>
      <c r="M138" s="86"/>
      <c r="N138" s="74"/>
    </row>
    <row r="139" spans="1:14" s="1" customFormat="1" ht="15.75">
      <c r="A139" s="78"/>
      <c r="B139" s="25"/>
      <c r="C139" s="2"/>
      <c r="D139" s="2"/>
      <c r="E139" s="2"/>
      <c r="F139" s="2"/>
      <c r="G139" s="2"/>
      <c r="H139" s="2"/>
      <c r="I139" s="85"/>
      <c r="J139" s="2"/>
      <c r="K139" s="86"/>
      <c r="L139" s="86"/>
      <c r="M139" s="86"/>
      <c r="N139" s="74"/>
    </row>
    <row r="140" spans="1:14" s="1" customFormat="1">
      <c r="B140" s="25"/>
      <c r="C140" s="2"/>
      <c r="D140" s="2"/>
      <c r="E140" s="2"/>
      <c r="F140" s="2"/>
      <c r="G140" s="2"/>
      <c r="H140" s="2"/>
      <c r="I140" s="85"/>
      <c r="J140" s="2"/>
      <c r="K140" s="86"/>
      <c r="L140" s="86"/>
      <c r="M140" s="86"/>
      <c r="N140" s="74"/>
    </row>
    <row r="141" spans="1:14" s="1" customFormat="1">
      <c r="C141" s="2"/>
      <c r="D141" s="2"/>
      <c r="E141" s="2"/>
      <c r="F141" s="2"/>
      <c r="G141" s="2"/>
      <c r="H141" s="2"/>
      <c r="I141" s="85"/>
      <c r="J141" s="2"/>
      <c r="K141" s="86"/>
      <c r="L141" s="86"/>
      <c r="M141" s="86"/>
      <c r="N141" s="74"/>
    </row>
    <row r="142" spans="1:14" s="1" customFormat="1" ht="15.75">
      <c r="A142" s="78"/>
      <c r="B142" s="25"/>
      <c r="C142" s="2"/>
      <c r="D142" s="2"/>
      <c r="E142" s="2"/>
      <c r="F142" s="2"/>
      <c r="G142" s="2"/>
      <c r="H142" s="2"/>
      <c r="I142" s="85"/>
      <c r="J142" s="2"/>
      <c r="K142" s="86"/>
      <c r="L142" s="86"/>
      <c r="M142" s="86"/>
      <c r="N142" s="74"/>
    </row>
    <row r="143" spans="1:14" s="1" customFormat="1">
      <c r="B143" s="25"/>
      <c r="C143" s="2"/>
      <c r="D143" s="2"/>
      <c r="E143" s="2"/>
      <c r="F143" s="2"/>
      <c r="G143" s="2"/>
      <c r="H143" s="2"/>
      <c r="I143" s="85"/>
      <c r="J143" s="2"/>
      <c r="K143" s="86"/>
      <c r="L143" s="86"/>
      <c r="M143" s="86"/>
      <c r="N143" s="74"/>
    </row>
    <row r="144" spans="1:14" s="1" customFormat="1">
      <c r="C144" s="2"/>
      <c r="D144" s="2"/>
      <c r="E144" s="2"/>
      <c r="F144" s="2"/>
      <c r="G144" s="2"/>
      <c r="H144" s="2"/>
      <c r="I144" s="85"/>
      <c r="J144" s="2"/>
      <c r="K144" s="86"/>
      <c r="L144" s="86"/>
      <c r="M144" s="86"/>
      <c r="N144" s="74"/>
    </row>
    <row r="145" spans="1:14" s="1" customFormat="1" ht="15.75">
      <c r="A145" s="78"/>
      <c r="B145" s="25"/>
      <c r="C145" s="2"/>
      <c r="D145" s="2"/>
      <c r="E145" s="2"/>
      <c r="F145" s="2"/>
      <c r="G145" s="2"/>
      <c r="H145" s="2"/>
      <c r="I145" s="85"/>
      <c r="J145" s="2"/>
      <c r="K145" s="86"/>
      <c r="L145" s="86"/>
      <c r="M145" s="86"/>
      <c r="N145" s="74"/>
    </row>
    <row r="146" spans="1:14" s="1" customFormat="1">
      <c r="C146" s="2"/>
      <c r="D146" s="2"/>
      <c r="E146" s="2"/>
      <c r="F146" s="2"/>
      <c r="G146" s="2"/>
      <c r="H146" s="2"/>
      <c r="I146" s="85"/>
      <c r="J146" s="2"/>
      <c r="K146" s="86"/>
      <c r="L146" s="86"/>
      <c r="M146" s="86"/>
      <c r="N146" s="74"/>
    </row>
    <row r="147" spans="1:14" s="1" customFormat="1">
      <c r="C147" s="2"/>
      <c r="D147" s="2"/>
      <c r="E147" s="2"/>
      <c r="F147" s="2"/>
      <c r="G147" s="2"/>
      <c r="H147" s="2"/>
      <c r="I147" s="85"/>
      <c r="J147" s="2"/>
      <c r="K147" s="86"/>
      <c r="L147" s="86"/>
      <c r="M147" s="86"/>
      <c r="N147" s="74"/>
    </row>
    <row r="148" spans="1:14" s="1" customFormat="1">
      <c r="I148" s="88"/>
      <c r="N148" s="74"/>
    </row>
    <row r="149" spans="1:14" s="1" customFormat="1">
      <c r="I149" s="88"/>
      <c r="N149" s="74"/>
    </row>
    <row r="150" spans="1:14" s="1" customFormat="1">
      <c r="I150" s="88"/>
      <c r="N150" s="74"/>
    </row>
    <row r="151" spans="1:14" s="1" customFormat="1" ht="15.75">
      <c r="A151" s="90"/>
      <c r="B151" s="82"/>
      <c r="C151" s="82"/>
      <c r="D151" s="82"/>
      <c r="E151" s="82"/>
      <c r="F151" s="82"/>
      <c r="G151" s="82"/>
      <c r="I151" s="88"/>
      <c r="N151" s="74"/>
    </row>
    <row r="152" spans="1:14" s="1" customFormat="1" ht="15.75">
      <c r="A152" s="78"/>
      <c r="B152" s="25"/>
      <c r="C152" s="84"/>
      <c r="E152" s="25"/>
      <c r="F152" s="25"/>
      <c r="G152" s="91"/>
      <c r="I152" s="88"/>
      <c r="N152" s="74"/>
    </row>
    <row r="153" spans="1:14" s="1" customFormat="1">
      <c r="B153" s="25"/>
      <c r="C153" s="84"/>
      <c r="E153" s="25"/>
      <c r="F153" s="25"/>
      <c r="G153" s="91"/>
      <c r="I153" s="88"/>
      <c r="N153" s="74"/>
    </row>
    <row r="154" spans="1:14" s="1" customFormat="1">
      <c r="B154" s="25"/>
      <c r="C154" s="25"/>
      <c r="E154" s="25"/>
      <c r="F154" s="25"/>
      <c r="G154" s="91"/>
      <c r="I154" s="88"/>
      <c r="N154" s="74"/>
    </row>
    <row r="155" spans="1:14" s="1" customFormat="1" ht="15.75">
      <c r="A155" s="78"/>
      <c r="B155" s="25"/>
      <c r="C155" s="84"/>
      <c r="D155" s="91"/>
      <c r="E155" s="25"/>
      <c r="F155" s="25"/>
      <c r="G155" s="91"/>
      <c r="I155" s="88"/>
      <c r="N155" s="74"/>
    </row>
    <row r="156" spans="1:14" s="1" customFormat="1">
      <c r="B156" s="25"/>
      <c r="C156" s="84"/>
      <c r="D156" s="91"/>
      <c r="E156" s="25"/>
      <c r="F156" s="25"/>
      <c r="G156" s="91"/>
      <c r="I156" s="88"/>
      <c r="N156" s="74"/>
    </row>
    <row r="157" spans="1:14" s="1" customFormat="1">
      <c r="B157" s="25"/>
      <c r="C157" s="25"/>
      <c r="D157" s="91"/>
      <c r="E157" s="25"/>
      <c r="F157" s="25"/>
      <c r="G157" s="91"/>
      <c r="I157" s="88"/>
      <c r="N157" s="74"/>
    </row>
    <row r="158" spans="1:14" s="1" customFormat="1" ht="15.75">
      <c r="A158" s="78"/>
      <c r="B158" s="25"/>
      <c r="C158" s="25"/>
      <c r="D158" s="91"/>
      <c r="E158" s="25"/>
      <c r="F158" s="25"/>
      <c r="G158" s="91"/>
      <c r="I158" s="88"/>
      <c r="N158" s="74"/>
    </row>
    <row r="159" spans="1:14" s="1" customFormat="1">
      <c r="B159" s="25"/>
      <c r="C159" s="25"/>
      <c r="D159" s="91"/>
      <c r="E159" s="25"/>
      <c r="F159" s="25"/>
      <c r="G159" s="91"/>
      <c r="I159" s="88"/>
      <c r="N159" s="74"/>
    </row>
    <row r="160" spans="1:14" s="1" customFormat="1">
      <c r="B160" s="25"/>
      <c r="C160" s="25"/>
      <c r="D160" s="91"/>
      <c r="E160" s="25"/>
      <c r="F160" s="25"/>
      <c r="G160" s="91"/>
      <c r="I160" s="88"/>
      <c r="N160" s="74"/>
    </row>
    <row r="161" spans="1:14" s="1" customFormat="1" ht="15.75">
      <c r="A161" s="78"/>
      <c r="B161" s="25"/>
      <c r="C161" s="25"/>
      <c r="D161" s="91"/>
      <c r="E161" s="25"/>
      <c r="F161" s="25"/>
      <c r="G161" s="91"/>
      <c r="I161" s="88"/>
      <c r="N161" s="74"/>
    </row>
    <row r="162" spans="1:14" s="1" customFormat="1">
      <c r="B162" s="25"/>
      <c r="C162" s="25"/>
      <c r="D162" s="91"/>
      <c r="E162" s="25"/>
      <c r="F162" s="25"/>
      <c r="G162" s="91"/>
      <c r="I162" s="88"/>
      <c r="N162" s="74"/>
    </row>
    <row r="163" spans="1:14" s="1" customFormat="1">
      <c r="B163" s="25"/>
      <c r="C163" s="25"/>
      <c r="D163" s="91"/>
      <c r="E163" s="25"/>
      <c r="F163" s="25"/>
      <c r="G163" s="91"/>
      <c r="I163" s="88"/>
      <c r="N163" s="74"/>
    </row>
    <row r="164" spans="1:14" s="1" customFormat="1" ht="15.75">
      <c r="A164" s="78"/>
      <c r="B164" s="25"/>
      <c r="C164" s="25"/>
      <c r="D164" s="91"/>
      <c r="E164" s="25"/>
      <c r="F164" s="25"/>
      <c r="G164" s="91"/>
      <c r="I164" s="88"/>
      <c r="N164" s="74"/>
    </row>
    <row r="165" spans="1:14" s="1" customFormat="1">
      <c r="B165" s="25"/>
      <c r="C165" s="25"/>
      <c r="D165" s="91"/>
      <c r="E165" s="25"/>
      <c r="F165" s="25"/>
      <c r="G165" s="91"/>
      <c r="I165" s="88"/>
      <c r="N165" s="74"/>
    </row>
    <row r="166" spans="1:14" s="1" customFormat="1">
      <c r="B166" s="25"/>
      <c r="C166" s="25"/>
      <c r="D166" s="91"/>
      <c r="E166" s="25"/>
      <c r="F166" s="25"/>
      <c r="G166" s="91"/>
      <c r="I166" s="88"/>
      <c r="N166" s="74"/>
    </row>
    <row r="167" spans="1:14" s="1" customFormat="1" ht="15.75">
      <c r="A167" s="78"/>
      <c r="B167" s="25"/>
      <c r="C167" s="25"/>
      <c r="D167" s="91"/>
      <c r="E167" s="25"/>
      <c r="F167" s="25"/>
      <c r="G167" s="91"/>
      <c r="I167" s="88"/>
      <c r="N167" s="74"/>
    </row>
    <row r="168" spans="1:14" s="1" customFormat="1">
      <c r="B168" s="25"/>
      <c r="C168" s="25"/>
      <c r="D168" s="91"/>
      <c r="E168" s="25"/>
      <c r="F168" s="25"/>
      <c r="G168" s="91"/>
      <c r="I168" s="88"/>
      <c r="N168" s="74"/>
    </row>
    <row r="169" spans="1:14" s="1" customFormat="1">
      <c r="B169" s="25"/>
      <c r="C169" s="25"/>
      <c r="D169" s="91"/>
      <c r="E169" s="25"/>
      <c r="F169" s="25"/>
      <c r="G169" s="91"/>
      <c r="I169" s="88"/>
      <c r="N169" s="74"/>
    </row>
    <row r="170" spans="1:14" s="1" customFormat="1" ht="15.75">
      <c r="A170" s="78"/>
      <c r="B170" s="25"/>
      <c r="C170" s="25"/>
      <c r="D170" s="91"/>
      <c r="E170" s="25"/>
      <c r="F170" s="25"/>
      <c r="G170" s="91"/>
      <c r="I170" s="88"/>
      <c r="N170" s="74"/>
    </row>
    <row r="171" spans="1:14" s="1" customFormat="1">
      <c r="B171" s="25"/>
      <c r="C171" s="25"/>
      <c r="D171" s="91"/>
      <c r="E171" s="25"/>
      <c r="F171" s="25"/>
      <c r="G171" s="91"/>
      <c r="I171" s="88"/>
      <c r="N171" s="74"/>
    </row>
    <row r="172" spans="1:14" s="1" customFormat="1">
      <c r="B172" s="25"/>
      <c r="C172" s="25"/>
      <c r="D172" s="91"/>
      <c r="E172" s="25"/>
      <c r="F172" s="25"/>
      <c r="G172" s="91"/>
      <c r="I172" s="88"/>
      <c r="N172" s="74"/>
    </row>
    <row r="173" spans="1:14" s="1" customFormat="1" ht="15.75">
      <c r="A173" s="78"/>
      <c r="B173" s="25"/>
      <c r="C173" s="25"/>
      <c r="D173" s="91"/>
      <c r="E173" s="25"/>
      <c r="F173" s="25"/>
      <c r="G173" s="91"/>
      <c r="I173" s="88"/>
      <c r="N173" s="74"/>
    </row>
    <row r="174" spans="1:14" s="1" customFormat="1">
      <c r="B174" s="25"/>
      <c r="C174" s="25"/>
      <c r="D174" s="91"/>
      <c r="E174" s="25"/>
      <c r="F174" s="25"/>
      <c r="G174" s="91"/>
      <c r="I174" s="88"/>
      <c r="N174" s="74"/>
    </row>
    <row r="175" spans="1:14" s="1" customFormat="1">
      <c r="B175" s="25"/>
      <c r="C175" s="25"/>
      <c r="D175" s="91"/>
      <c r="E175" s="25"/>
      <c r="F175" s="25"/>
      <c r="G175" s="91"/>
      <c r="I175" s="88"/>
      <c r="N175" s="74"/>
    </row>
    <row r="176" spans="1:14" s="1" customFormat="1" ht="15.75">
      <c r="A176" s="78"/>
      <c r="B176" s="25"/>
      <c r="C176" s="25"/>
      <c r="D176" s="91"/>
      <c r="E176" s="25"/>
      <c r="F176" s="25"/>
      <c r="G176" s="91"/>
      <c r="I176" s="88"/>
      <c r="N176" s="74"/>
    </row>
    <row r="177" spans="1:14" s="1" customFormat="1">
      <c r="B177" s="25"/>
      <c r="C177" s="25"/>
      <c r="D177" s="91"/>
      <c r="E177" s="25"/>
      <c r="F177" s="25"/>
      <c r="G177" s="91"/>
      <c r="I177" s="88"/>
      <c r="N177" s="74"/>
    </row>
    <row r="178" spans="1:14" s="1" customFormat="1">
      <c r="B178" s="25"/>
      <c r="C178" s="25"/>
      <c r="D178" s="91"/>
      <c r="E178" s="25"/>
      <c r="F178" s="25"/>
      <c r="G178" s="91"/>
      <c r="I178" s="88"/>
      <c r="N178" s="74"/>
    </row>
    <row r="179" spans="1:14" s="1" customFormat="1" ht="15.75">
      <c r="A179" s="78"/>
      <c r="B179" s="25"/>
      <c r="C179" s="25"/>
      <c r="D179" s="91"/>
      <c r="E179" s="25"/>
      <c r="F179" s="25"/>
      <c r="G179" s="91"/>
      <c r="I179" s="88"/>
      <c r="N179" s="74"/>
    </row>
    <row r="180" spans="1:14" s="1" customFormat="1">
      <c r="B180" s="25"/>
      <c r="C180" s="25"/>
      <c r="D180" s="91"/>
      <c r="E180" s="25"/>
      <c r="F180" s="25"/>
      <c r="G180" s="91"/>
      <c r="I180" s="88"/>
      <c r="N180" s="74"/>
    </row>
    <row r="181" spans="1:14" s="1" customFormat="1">
      <c r="B181" s="25"/>
      <c r="C181" s="25"/>
      <c r="D181" s="91"/>
      <c r="E181" s="25"/>
      <c r="F181" s="25"/>
      <c r="G181" s="91"/>
      <c r="I181" s="88"/>
      <c r="N181" s="74"/>
    </row>
    <row r="182" spans="1:14" s="1" customFormat="1" ht="15.75">
      <c r="A182" s="78"/>
      <c r="B182" s="25"/>
      <c r="C182" s="25"/>
      <c r="D182" s="91"/>
      <c r="E182" s="25"/>
      <c r="F182" s="25"/>
      <c r="G182" s="91"/>
      <c r="I182" s="88"/>
      <c r="N182" s="74"/>
    </row>
    <row r="183" spans="1:14" s="1" customFormat="1">
      <c r="B183" s="25"/>
      <c r="C183" s="25"/>
      <c r="D183" s="91"/>
      <c r="E183" s="25"/>
      <c r="F183" s="25"/>
      <c r="G183" s="91"/>
      <c r="I183" s="88"/>
      <c r="N183" s="74"/>
    </row>
    <row r="184" spans="1:14" s="1" customFormat="1">
      <c r="B184" s="25"/>
      <c r="C184" s="25"/>
      <c r="D184" s="91"/>
      <c r="E184" s="25"/>
      <c r="F184" s="25"/>
      <c r="G184" s="91"/>
      <c r="I184" s="88"/>
      <c r="N184" s="74"/>
    </row>
    <row r="185" spans="1:14" s="1" customFormat="1" ht="15.75">
      <c r="A185" s="78"/>
      <c r="B185" s="25"/>
      <c r="C185" s="25"/>
      <c r="D185" s="91"/>
      <c r="E185" s="25"/>
      <c r="F185" s="25"/>
      <c r="G185" s="91"/>
      <c r="I185" s="88"/>
      <c r="N185" s="74"/>
    </row>
    <row r="186" spans="1:14" s="1" customFormat="1">
      <c r="B186" s="25"/>
      <c r="C186" s="25"/>
      <c r="D186" s="91"/>
      <c r="E186" s="25"/>
      <c r="F186" s="25"/>
      <c r="G186" s="91"/>
      <c r="I186" s="88"/>
      <c r="N186" s="74"/>
    </row>
    <row r="187" spans="1:14" s="1" customFormat="1">
      <c r="B187" s="25"/>
      <c r="C187" s="25"/>
      <c r="D187" s="91"/>
      <c r="E187" s="25"/>
      <c r="F187" s="25"/>
      <c r="G187" s="91"/>
      <c r="I187" s="88"/>
      <c r="N187" s="74"/>
    </row>
    <row r="188" spans="1:14" s="1" customFormat="1" ht="15.75">
      <c r="A188" s="78"/>
      <c r="B188" s="25"/>
      <c r="C188" s="25"/>
      <c r="D188" s="91"/>
      <c r="E188" s="25"/>
      <c r="F188" s="25"/>
      <c r="G188" s="91"/>
      <c r="I188" s="88"/>
      <c r="N188" s="74"/>
    </row>
    <row r="189" spans="1:14" s="1" customFormat="1">
      <c r="I189" s="88"/>
      <c r="N189" s="74"/>
    </row>
    <row r="190" spans="1:14" s="1" customFormat="1">
      <c r="I190" s="88"/>
      <c r="N190" s="74"/>
    </row>
    <row r="191" spans="1:14">
      <c r="N191" s="74"/>
    </row>
    <row r="192" spans="1:14">
      <c r="N192" s="74"/>
    </row>
    <row r="193" spans="14:14">
      <c r="N193" s="74"/>
    </row>
    <row r="194" spans="14:14">
      <c r="N194" s="74"/>
    </row>
    <row r="195" spans="14:14">
      <c r="N195" s="74"/>
    </row>
    <row r="196" spans="14:14">
      <c r="N196" s="74"/>
    </row>
    <row r="197" spans="14:14">
      <c r="N197" s="74"/>
    </row>
    <row r="198" spans="14:14">
      <c r="N198" s="74"/>
    </row>
    <row r="199" spans="14:14">
      <c r="N199" s="74"/>
    </row>
    <row r="200" spans="14:14">
      <c r="N200" s="74"/>
    </row>
    <row r="201" spans="14:14">
      <c r="N201" s="74"/>
    </row>
    <row r="202" spans="14:14">
      <c r="N202" s="74"/>
    </row>
    <row r="203" spans="14:14">
      <c r="N203" s="74"/>
    </row>
    <row r="204" spans="14:14">
      <c r="N204" s="74"/>
    </row>
    <row r="205" spans="14:14">
      <c r="N205" s="74"/>
    </row>
    <row r="206" spans="14:14">
      <c r="N206" s="74"/>
    </row>
    <row r="207" spans="14:14">
      <c r="N207" s="74"/>
    </row>
    <row r="208" spans="14:14">
      <c r="N208" s="74"/>
    </row>
    <row r="209" spans="14:14">
      <c r="N209" s="74"/>
    </row>
    <row r="210" spans="14:14">
      <c r="N210" s="74"/>
    </row>
    <row r="211" spans="14:14">
      <c r="N211" s="74"/>
    </row>
    <row r="212" spans="14:14">
      <c r="N212" s="74"/>
    </row>
    <row r="213" spans="14:14">
      <c r="N213" s="74"/>
    </row>
    <row r="214" spans="14:14">
      <c r="N214" s="74"/>
    </row>
    <row r="215" spans="14:14">
      <c r="N215" s="74"/>
    </row>
    <row r="216" spans="14:14">
      <c r="N216" s="74"/>
    </row>
    <row r="217" spans="14:14">
      <c r="N217" s="74"/>
    </row>
    <row r="218" spans="14:14">
      <c r="N218" s="74"/>
    </row>
    <row r="219" spans="14:14">
      <c r="N219" s="74"/>
    </row>
    <row r="220" spans="14:14">
      <c r="N220" s="74"/>
    </row>
    <row r="221" spans="14:14">
      <c r="N221" s="74"/>
    </row>
    <row r="222" spans="14:14">
      <c r="N222" s="74"/>
    </row>
    <row r="223" spans="14:14">
      <c r="N223" s="74"/>
    </row>
    <row r="224" spans="14:14">
      <c r="N224" s="74"/>
    </row>
    <row r="225" spans="14:14">
      <c r="N225" s="74"/>
    </row>
    <row r="226" spans="14:14">
      <c r="N226" s="74"/>
    </row>
    <row r="227" spans="14:14">
      <c r="N227" s="74"/>
    </row>
    <row r="228" spans="14:14">
      <c r="N228" s="74"/>
    </row>
    <row r="229" spans="14:14">
      <c r="N229" s="74"/>
    </row>
    <row r="230" spans="14:14">
      <c r="N230" s="74"/>
    </row>
    <row r="231" spans="14:14">
      <c r="N231" s="74"/>
    </row>
    <row r="232" spans="14:14">
      <c r="N232" s="74"/>
    </row>
    <row r="233" spans="14:14">
      <c r="N233" s="74"/>
    </row>
    <row r="234" spans="14:14">
      <c r="N234" s="74"/>
    </row>
    <row r="235" spans="14:14">
      <c r="N235" s="74"/>
    </row>
    <row r="236" spans="14:14">
      <c r="N236" s="74"/>
    </row>
    <row r="237" spans="14:14">
      <c r="N237" s="74"/>
    </row>
    <row r="238" spans="14:14">
      <c r="N238" s="74"/>
    </row>
    <row r="239" spans="14:14">
      <c r="N239" s="74"/>
    </row>
    <row r="240" spans="14:14">
      <c r="N240" s="74"/>
    </row>
    <row r="241" spans="14:14">
      <c r="N241" s="74"/>
    </row>
    <row r="242" spans="14:14">
      <c r="N242" s="74"/>
    </row>
    <row r="243" spans="14:14">
      <c r="N243" s="74"/>
    </row>
    <row r="244" spans="14:14">
      <c r="N244" s="74"/>
    </row>
    <row r="245" spans="14:14">
      <c r="N245" s="74"/>
    </row>
    <row r="246" spans="14:14">
      <c r="N246" s="74"/>
    </row>
    <row r="247" spans="14:14">
      <c r="N247" s="74"/>
    </row>
    <row r="248" spans="14:14">
      <c r="N248" s="74"/>
    </row>
    <row r="249" spans="14:14">
      <c r="N249" s="74"/>
    </row>
    <row r="250" spans="14:14">
      <c r="N250" s="74"/>
    </row>
    <row r="251" spans="14:14">
      <c r="N251" s="74"/>
    </row>
    <row r="252" spans="14:14">
      <c r="N252" s="74"/>
    </row>
    <row r="253" spans="14:14">
      <c r="N253" s="74"/>
    </row>
    <row r="254" spans="14:14">
      <c r="N254" s="74"/>
    </row>
    <row r="255" spans="14:14">
      <c r="N255" s="74"/>
    </row>
    <row r="256" spans="14:14">
      <c r="N256" s="74"/>
    </row>
    <row r="257" spans="14:14">
      <c r="N257" s="74"/>
    </row>
    <row r="258" spans="14:14">
      <c r="N258" s="74"/>
    </row>
    <row r="259" spans="14:14">
      <c r="N259" s="74"/>
    </row>
    <row r="260" spans="14:14">
      <c r="N260" s="74"/>
    </row>
    <row r="261" spans="14:14">
      <c r="N261" s="74"/>
    </row>
    <row r="262" spans="14:14">
      <c r="N262" s="74"/>
    </row>
    <row r="263" spans="14:14">
      <c r="N263" s="74"/>
    </row>
    <row r="264" spans="14:14">
      <c r="N264" s="74"/>
    </row>
    <row r="265" spans="14:14">
      <c r="N265" s="74"/>
    </row>
    <row r="266" spans="14:14">
      <c r="N266" s="74"/>
    </row>
    <row r="267" spans="14:14">
      <c r="N267" s="74"/>
    </row>
    <row r="268" spans="14:14">
      <c r="N268" s="74"/>
    </row>
    <row r="269" spans="14:14">
      <c r="N269" s="74"/>
    </row>
    <row r="270" spans="14:14">
      <c r="N270" s="74"/>
    </row>
    <row r="271" spans="14:14">
      <c r="N271" s="74"/>
    </row>
    <row r="272" spans="14:14">
      <c r="N272" s="74"/>
    </row>
    <row r="273" spans="14:14">
      <c r="N273" s="74"/>
    </row>
    <row r="274" spans="14:14">
      <c r="N274" s="74"/>
    </row>
    <row r="275" spans="14:14">
      <c r="N275" s="74"/>
    </row>
    <row r="276" spans="14:14">
      <c r="N276" s="74"/>
    </row>
    <row r="277" spans="14:14">
      <c r="N277" s="74"/>
    </row>
    <row r="278" spans="14:14">
      <c r="N278" s="74"/>
    </row>
    <row r="279" spans="14:14">
      <c r="N279" s="74"/>
    </row>
    <row r="280" spans="14:14">
      <c r="N280" s="74"/>
    </row>
    <row r="281" spans="14:14">
      <c r="N281" s="74"/>
    </row>
    <row r="282" spans="14:14">
      <c r="N282" s="74"/>
    </row>
    <row r="283" spans="14:14">
      <c r="N283" s="74"/>
    </row>
    <row r="284" spans="14:14">
      <c r="N284" s="74"/>
    </row>
    <row r="285" spans="14:14">
      <c r="N285" s="74"/>
    </row>
    <row r="286" spans="14:14">
      <c r="N286" s="74"/>
    </row>
    <row r="287" spans="14:14">
      <c r="N287" s="74"/>
    </row>
    <row r="288" spans="14:14">
      <c r="N288" s="74"/>
    </row>
    <row r="289" spans="14:14">
      <c r="N289" s="74"/>
    </row>
    <row r="290" spans="14:14">
      <c r="N290" s="74"/>
    </row>
    <row r="291" spans="14:14">
      <c r="N291" s="74"/>
    </row>
    <row r="292" spans="14:14">
      <c r="N292" s="74"/>
    </row>
    <row r="293" spans="14:14">
      <c r="N293" s="74"/>
    </row>
    <row r="294" spans="14:14">
      <c r="N294" s="74"/>
    </row>
    <row r="295" spans="14:14">
      <c r="N295" s="74"/>
    </row>
    <row r="296" spans="14:14">
      <c r="N296" s="74"/>
    </row>
    <row r="297" spans="14:14">
      <c r="N297" s="74"/>
    </row>
    <row r="298" spans="14:14">
      <c r="N298" s="74"/>
    </row>
    <row r="299" spans="14:14">
      <c r="N299" s="74"/>
    </row>
    <row r="300" spans="14:14">
      <c r="N300" s="74"/>
    </row>
    <row r="301" spans="14:14">
      <c r="N301" s="74"/>
    </row>
    <row r="302" spans="14:14">
      <c r="N302" s="74"/>
    </row>
    <row r="303" spans="14:14">
      <c r="N303" s="74"/>
    </row>
    <row r="304" spans="14:14">
      <c r="N304" s="74"/>
    </row>
    <row r="305" spans="14:14">
      <c r="N305" s="74"/>
    </row>
    <row r="306" spans="14:14">
      <c r="N306" s="74"/>
    </row>
    <row r="307" spans="14:14">
      <c r="N307" s="74"/>
    </row>
    <row r="308" spans="14:14">
      <c r="N308" s="74"/>
    </row>
    <row r="309" spans="14:14">
      <c r="N309" s="74"/>
    </row>
    <row r="310" spans="14:14">
      <c r="N310" s="74"/>
    </row>
    <row r="311" spans="14:14">
      <c r="N311" s="74"/>
    </row>
    <row r="312" spans="14:14">
      <c r="N312" s="74"/>
    </row>
    <row r="313" spans="14:14">
      <c r="N313" s="74"/>
    </row>
    <row r="314" spans="14:14">
      <c r="N314" s="74"/>
    </row>
    <row r="315" spans="14:14">
      <c r="N315" s="74"/>
    </row>
    <row r="316" spans="14:14">
      <c r="N316" s="74"/>
    </row>
    <row r="317" spans="14:14">
      <c r="N317" s="74"/>
    </row>
    <row r="318" spans="14:14">
      <c r="N318" s="74"/>
    </row>
    <row r="319" spans="14:14">
      <c r="N319" s="74"/>
    </row>
    <row r="320" spans="14:14">
      <c r="N320" s="74"/>
    </row>
    <row r="321" spans="14:14">
      <c r="N321" s="74"/>
    </row>
    <row r="322" spans="14:14">
      <c r="N322" s="74"/>
    </row>
    <row r="323" spans="14:14">
      <c r="N323" s="74"/>
    </row>
    <row r="324" spans="14:14">
      <c r="N324" s="74"/>
    </row>
    <row r="325" spans="14:14">
      <c r="N325" s="74"/>
    </row>
    <row r="326" spans="14:14">
      <c r="N326" s="74"/>
    </row>
    <row r="327" spans="14:14">
      <c r="N327" s="74"/>
    </row>
    <row r="328" spans="14:14">
      <c r="N328" s="74"/>
    </row>
    <row r="329" spans="14:14">
      <c r="N329" s="74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10" sqref="C10"/>
    </sheetView>
  </sheetViews>
  <sheetFormatPr defaultRowHeight="15"/>
  <cols>
    <col min="1" max="1" width="34.140625" bestFit="1" customWidth="1"/>
    <col min="2" max="2" width="19.5703125" customWidth="1"/>
    <col min="4" max="4" width="9.5703125" bestFit="1" customWidth="1"/>
  </cols>
  <sheetData>
    <row r="1" spans="1:5" ht="15.75" thickBot="1">
      <c r="A1" s="1"/>
      <c r="B1" s="1"/>
      <c r="C1" s="2"/>
      <c r="D1" s="2"/>
      <c r="E1" s="2"/>
    </row>
    <row r="2" spans="1:5" ht="18">
      <c r="A2" s="3" t="s">
        <v>0</v>
      </c>
      <c r="B2" s="92" t="s">
        <v>1</v>
      </c>
      <c r="C2" s="92"/>
      <c r="D2" s="93"/>
      <c r="E2" s="2"/>
    </row>
    <row r="3" spans="1:5" ht="15.75" thickBot="1">
      <c r="A3" s="4"/>
      <c r="B3" s="5" t="s">
        <v>2</v>
      </c>
      <c r="C3" s="6" t="s">
        <v>3</v>
      </c>
      <c r="D3" s="7" t="s">
        <v>4</v>
      </c>
      <c r="E3" s="2"/>
    </row>
    <row r="4" spans="1:5">
      <c r="A4" s="8" t="s">
        <v>5</v>
      </c>
      <c r="B4" s="9">
        <v>19404</v>
      </c>
      <c r="C4" s="10">
        <v>15548</v>
      </c>
      <c r="D4" s="11">
        <v>10956</v>
      </c>
      <c r="E4" s="2"/>
    </row>
    <row r="5" spans="1:5">
      <c r="A5" s="8" t="s">
        <v>6</v>
      </c>
      <c r="B5" s="12">
        <v>21303</v>
      </c>
      <c r="C5" s="10"/>
      <c r="D5" s="13">
        <v>17269</v>
      </c>
      <c r="E5" s="2"/>
    </row>
    <row r="6" spans="1:5">
      <c r="A6" s="8" t="s">
        <v>7</v>
      </c>
      <c r="B6" s="12">
        <v>21310</v>
      </c>
      <c r="C6" s="10"/>
      <c r="D6" s="13">
        <v>16214</v>
      </c>
      <c r="E6" s="2"/>
    </row>
    <row r="7" spans="1:5">
      <c r="A7" s="14" t="s">
        <v>8</v>
      </c>
      <c r="B7" s="12">
        <v>21587</v>
      </c>
      <c r="C7" s="10"/>
      <c r="D7" s="13">
        <v>14811</v>
      </c>
      <c r="E7" s="2"/>
    </row>
    <row r="8" spans="1:5">
      <c r="A8" s="8" t="s">
        <v>9</v>
      </c>
      <c r="B8" s="12">
        <v>21994</v>
      </c>
      <c r="C8" s="10"/>
      <c r="D8" s="13">
        <v>17690</v>
      </c>
      <c r="E8" s="2"/>
    </row>
    <row r="9" spans="1:5">
      <c r="A9" s="8" t="s">
        <v>10</v>
      </c>
      <c r="B9" s="12">
        <v>22600</v>
      </c>
      <c r="C9" s="10"/>
      <c r="D9" s="13">
        <v>18200</v>
      </c>
      <c r="E9" s="2"/>
    </row>
    <row r="10" spans="1:5">
      <c r="A10" s="8" t="s">
        <v>11</v>
      </c>
      <c r="B10" s="12">
        <v>23988</v>
      </c>
      <c r="C10" s="10"/>
      <c r="D10" s="13">
        <v>15428</v>
      </c>
      <c r="E10" s="2"/>
    </row>
    <row r="11" spans="1:5">
      <c r="A11" s="8" t="s">
        <v>12</v>
      </c>
      <c r="B11" s="12">
        <v>24160</v>
      </c>
      <c r="C11" s="10"/>
      <c r="D11" s="13">
        <v>18232</v>
      </c>
      <c r="E11" s="2"/>
    </row>
    <row r="12" spans="1:5">
      <c r="A12" s="14" t="s">
        <v>13</v>
      </c>
      <c r="B12" s="12">
        <v>24185</v>
      </c>
      <c r="C12" s="10"/>
      <c r="D12" s="13">
        <v>17269</v>
      </c>
      <c r="E12" s="2"/>
    </row>
    <row r="13" spans="1:5">
      <c r="A13" s="8" t="s">
        <v>14</v>
      </c>
      <c r="B13" s="12">
        <v>24580</v>
      </c>
      <c r="C13" s="10"/>
      <c r="D13" s="13">
        <v>17460</v>
      </c>
      <c r="E13" s="2"/>
    </row>
    <row r="14" spans="1:5">
      <c r="A14" s="14" t="s">
        <v>15</v>
      </c>
      <c r="B14" s="12">
        <v>24830</v>
      </c>
      <c r="C14" s="10"/>
      <c r="D14" s="13">
        <v>18046</v>
      </c>
      <c r="E14" s="2"/>
    </row>
    <row r="15" spans="1:5">
      <c r="A15" s="8" t="s">
        <v>16</v>
      </c>
      <c r="B15" s="12">
        <v>25345</v>
      </c>
      <c r="C15" s="10"/>
      <c r="D15" s="13">
        <v>19253.8</v>
      </c>
      <c r="E15" s="2"/>
    </row>
    <row r="16" spans="1:5">
      <c r="A16" s="8" t="s">
        <v>17</v>
      </c>
      <c r="B16" s="12">
        <v>27691</v>
      </c>
      <c r="C16" s="10">
        <v>21751</v>
      </c>
      <c r="D16" s="13">
        <v>18187</v>
      </c>
      <c r="E16" s="2"/>
    </row>
    <row r="17" spans="1:5">
      <c r="A17" s="8" t="s">
        <v>18</v>
      </c>
      <c r="B17" s="12">
        <v>29970</v>
      </c>
      <c r="C17" s="10"/>
      <c r="D17" s="15">
        <v>24890</v>
      </c>
      <c r="E17" s="2"/>
    </row>
    <row r="18" spans="1:5" ht="15.75" thickBot="1">
      <c r="A18" s="4" t="s">
        <v>19</v>
      </c>
      <c r="B18" s="16">
        <v>30790</v>
      </c>
      <c r="C18" s="6"/>
      <c r="D18" s="7">
        <v>20313</v>
      </c>
      <c r="E18" s="2"/>
    </row>
    <row r="19" spans="1:5">
      <c r="A19" s="17"/>
      <c r="B19" s="18"/>
      <c r="C19" s="19"/>
      <c r="D19" s="19"/>
      <c r="E19" s="2"/>
    </row>
    <row r="20" spans="1:5">
      <c r="A20" s="20" t="s">
        <v>2</v>
      </c>
      <c r="B20" s="21" t="s">
        <v>20</v>
      </c>
      <c r="C20" s="22"/>
      <c r="D20" s="22"/>
      <c r="E20" s="23"/>
    </row>
    <row r="21" spans="1:5">
      <c r="A21" s="24" t="s">
        <v>3</v>
      </c>
      <c r="B21" s="22" t="s">
        <v>21</v>
      </c>
      <c r="C21" s="22"/>
      <c r="D21" s="22"/>
      <c r="E21" s="23"/>
    </row>
    <row r="22" spans="1:5">
      <c r="A22" s="20" t="s">
        <v>4</v>
      </c>
      <c r="B22" s="22" t="s">
        <v>22</v>
      </c>
      <c r="C22" s="22"/>
      <c r="D22" s="22"/>
      <c r="E22" s="23"/>
    </row>
    <row r="23" spans="1:5">
      <c r="A23" s="1"/>
      <c r="B23" s="25"/>
      <c r="C23" s="2"/>
      <c r="D23" s="2"/>
      <c r="E23" s="2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Í word skjali</vt:lpstr>
      <vt:lpstr>Sheet3</vt:lpstr>
    </vt:vector>
  </TitlesOfParts>
  <Company>ASÍ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Sveinbjarnardóttir</dc:creator>
  <cp:lastModifiedBy>Snorrimar</cp:lastModifiedBy>
  <dcterms:created xsi:type="dcterms:W3CDTF">2009-01-27T14:40:34Z</dcterms:created>
  <dcterms:modified xsi:type="dcterms:W3CDTF">2009-01-27T15:30:58Z</dcterms:modified>
</cp:coreProperties>
</file>