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300" tabRatio="764" activeTab="0"/>
  </bookViews>
  <sheets>
    <sheet name="Vörukarfa" sheetId="1" r:id="rId1"/>
    <sheet name="Mynd" sheetId="2" r:id="rId2"/>
    <sheet name="Sheet4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Ester Sveinbjarnard?ttir</author>
  </authors>
  <commentList>
    <comment ref="D32" authorId="0">
      <text>
        <r>
          <rPr>
            <b/>
            <sz val="8"/>
            <rFont val="Tahoma"/>
            <family val="2"/>
          </rPr>
          <t>Ester Sveinbjarnardóttir:</t>
        </r>
        <r>
          <rPr>
            <sz val="8"/>
            <rFont val="Tahoma"/>
            <family val="2"/>
          </rPr>
          <t xml:space="preserve">
kílóverð</t>
        </r>
      </text>
    </comment>
    <comment ref="F32" authorId="0">
      <text>
        <r>
          <rPr>
            <b/>
            <sz val="8"/>
            <rFont val="Tahoma"/>
            <family val="2"/>
          </rPr>
          <t>Ester Sveinbjarnardóttir:</t>
        </r>
        <r>
          <rPr>
            <sz val="8"/>
            <rFont val="Tahoma"/>
            <family val="2"/>
          </rPr>
          <t xml:space="preserve">
1250 ml 579 kr.</t>
        </r>
      </text>
    </comment>
    <comment ref="H32" authorId="0">
      <text>
        <r>
          <rPr>
            <b/>
            <sz val="8"/>
            <rFont val="Tahoma"/>
            <family val="2"/>
          </rPr>
          <t>Ester Sveinbjarnardóttir:</t>
        </r>
        <r>
          <rPr>
            <sz val="8"/>
            <rFont val="Tahoma"/>
            <family val="2"/>
          </rPr>
          <t xml:space="preserve">
1,5 l á 598 kr</t>
        </r>
      </text>
    </comment>
    <comment ref="J32" authorId="0">
      <text>
        <r>
          <rPr>
            <b/>
            <sz val="8"/>
            <rFont val="Tahoma"/>
            <family val="2"/>
          </rPr>
          <t>Ester Sveinbjarnardóttir:</t>
        </r>
        <r>
          <rPr>
            <sz val="8"/>
            <rFont val="Tahoma"/>
            <family val="2"/>
          </rPr>
          <t xml:space="preserve">
1259 ml 579 kr.</t>
        </r>
      </text>
    </comment>
  </commentList>
</comments>
</file>

<file path=xl/sharedStrings.xml><?xml version="1.0" encoding="utf-8"?>
<sst xmlns="http://schemas.openxmlformats.org/spreadsheetml/2006/main" count="95" uniqueCount="63">
  <si>
    <t>Ávextir og grænmeti</t>
  </si>
  <si>
    <t>Drykkjarvörur</t>
  </si>
  <si>
    <t>Ostur, viðbit og mjólkurvörur</t>
  </si>
  <si>
    <t>Kjötvörur og álegg</t>
  </si>
  <si>
    <t xml:space="preserve">Hreinlætisvörur </t>
  </si>
  <si>
    <t>Hæsta verð</t>
  </si>
  <si>
    <t>Lægsta verð</t>
  </si>
  <si>
    <t>Cheerios - ódýrasta kílóverð</t>
  </si>
  <si>
    <t>Kjúklingur heill frosinn kg</t>
  </si>
  <si>
    <t>Vaniluís - Ódýrasta lítraverð</t>
  </si>
  <si>
    <t xml:space="preserve">Sætar kartöflur, ódýrasta kílóverð </t>
  </si>
  <si>
    <t>Gullostur 250 g</t>
  </si>
  <si>
    <t>Brún hrísgrjón - ódýrasta kílóverð</t>
  </si>
  <si>
    <t>Appelsínusafi 100% hreinn - 1l</t>
  </si>
  <si>
    <t>BÓNUS              Akureyri</t>
  </si>
  <si>
    <t>NETTO               Akureyri</t>
  </si>
  <si>
    <t>Hlíðarkaup Sauðárkrókur</t>
  </si>
  <si>
    <t>Skagfirðingabúð Sauðárkrókur</t>
  </si>
  <si>
    <t>Létt og laggott 400 g</t>
  </si>
  <si>
    <t xml:space="preserve">Léttmjólk 1 l </t>
  </si>
  <si>
    <t>Gotti ostur kg - Kílóverð</t>
  </si>
  <si>
    <t>MS Fru tína léttjógurt 175 g - jarðaberjabragð</t>
  </si>
  <si>
    <t xml:space="preserve">Flatkökur - ódýrasta kílóverð  </t>
  </si>
  <si>
    <t>Maldon salt 250 g</t>
  </si>
  <si>
    <t>Betty Crocker Devil's food 500 g</t>
  </si>
  <si>
    <t>Knorr Aromat - í glerkrukku 90g</t>
  </si>
  <si>
    <t>ÍSÍÓ4 jurtaolía - ódýrasta lítraverð</t>
  </si>
  <si>
    <t>Nesquick - ódýrasta kílóverð</t>
  </si>
  <si>
    <t>Epli rauð, per kg - ódýrasta kílóverð</t>
  </si>
  <si>
    <t>Bananar, per kg - ódýrasta kílóverð</t>
  </si>
  <si>
    <t>Sítrónur - ódýrasta kílóverð</t>
  </si>
  <si>
    <t>Kínakál - ódýrasta kílóverð</t>
  </si>
  <si>
    <t>Pepsi 2 l - stór flaska</t>
  </si>
  <si>
    <t>CIF hvítt krem 500 ml</t>
  </si>
  <si>
    <t>Verðkönnun ASÍ í matvöruverslunum                                                   27.október 2009</t>
  </si>
  <si>
    <t>Meðalverð</t>
  </si>
  <si>
    <t>Munur á hæsta og lægsta verði</t>
  </si>
  <si>
    <t>Vörur í körfu</t>
  </si>
  <si>
    <t>Magn í körfu</t>
  </si>
  <si>
    <t>Stykki /kg</t>
  </si>
  <si>
    <t>Karfa</t>
  </si>
  <si>
    <t>Karfa samtals</t>
  </si>
  <si>
    <t xml:space="preserve">Karfa í vísitölu </t>
  </si>
  <si>
    <t>Bónus</t>
  </si>
  <si>
    <t>Nettó</t>
  </si>
  <si>
    <t>Hlíðarkaup</t>
  </si>
  <si>
    <t>Skagfirðingabúð</t>
  </si>
  <si>
    <t>Ajax original  lítraverð</t>
  </si>
  <si>
    <t>Brauðmeti, kex og morgunkorn</t>
  </si>
  <si>
    <t>Dósamatur, þurrvörur og kakómalt</t>
  </si>
  <si>
    <t>1 stk</t>
  </si>
  <si>
    <t>4 ltr.</t>
  </si>
  <si>
    <t>500 g</t>
  </si>
  <si>
    <t>4 stk.</t>
  </si>
  <si>
    <t>190 g</t>
  </si>
  <si>
    <t>970 g</t>
  </si>
  <si>
    <t>1,6 kg</t>
  </si>
  <si>
    <t>1 ltr.</t>
  </si>
  <si>
    <t>1 kg</t>
  </si>
  <si>
    <t>500g</t>
  </si>
  <si>
    <t>1,5 kg.</t>
  </si>
  <si>
    <t>750 g</t>
  </si>
  <si>
    <t>Vörukarfa í lávöruverslunum 27. október 2009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</si>
</sst>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#,##0_ ;\-#,##0\ "/>
    <numFmt numFmtId="166" formatCode="0.0%"/>
    <numFmt numFmtId="167" formatCode="_-* #,##0.0\ _k_r_._-;\-* #,##0.0\ _k_r_._-;_-* &quot;-&quot;??\ _k_r_.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\ _k_r_.;[Red]\-#,##0.0\ _k_r_."/>
    <numFmt numFmtId="183" formatCode="_-* #,##0.000\ _k_r_._-;\-* #,##0.000\ _k_r_._-;_-* &quot;-&quot;??\ _k_r_._-;_-@_-"/>
    <numFmt numFmtId="184" formatCode="#,##0\ &quot;kr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11" xfId="0" applyFont="1" applyBorder="1" applyAlignment="1">
      <alignment horizontal="center" wrapText="1"/>
    </xf>
    <xf numFmtId="38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3" fontId="9" fillId="35" borderId="19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9" fillId="36" borderId="20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1" fontId="8" fillId="33" borderId="10" xfId="42" applyNumberFormat="1" applyFont="1" applyFill="1" applyBorder="1" applyAlignment="1">
      <alignment horizontal="center" vertical="center" wrapText="1"/>
    </xf>
    <xf numFmtId="1" fontId="8" fillId="33" borderId="26" xfId="42" applyNumberFormat="1" applyFont="1" applyFill="1" applyBorder="1" applyAlignment="1">
      <alignment horizontal="center" vertical="center" wrapText="1"/>
    </xf>
    <xf numFmtId="1" fontId="7" fillId="33" borderId="26" xfId="44" applyNumberFormat="1" applyFont="1" applyFill="1" applyBorder="1" applyAlignment="1">
      <alignment horizontal="center" vertical="center" wrapText="1"/>
    </xf>
    <xf numFmtId="1" fontId="8" fillId="33" borderId="14" xfId="42" applyNumberFormat="1" applyFont="1" applyFill="1" applyBorder="1" applyAlignment="1">
      <alignment horizontal="center" vertical="center" wrapText="1"/>
    </xf>
    <xf numFmtId="1" fontId="8" fillId="33" borderId="12" xfId="42" applyNumberFormat="1" applyFont="1" applyFill="1" applyBorder="1" applyAlignment="1">
      <alignment horizontal="center" vertical="center" wrapText="1"/>
    </xf>
    <xf numFmtId="1" fontId="7" fillId="33" borderId="12" xfId="44" applyNumberFormat="1" applyFont="1" applyFill="1" applyBorder="1" applyAlignment="1">
      <alignment horizontal="center" vertical="center" wrapText="1"/>
    </xf>
    <xf numFmtId="1" fontId="8" fillId="33" borderId="22" xfId="42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left" vertical="center" wrapText="1"/>
    </xf>
    <xf numFmtId="1" fontId="8" fillId="33" borderId="28" xfId="42" applyNumberFormat="1" applyFont="1" applyFill="1" applyBorder="1" applyAlignment="1">
      <alignment horizontal="center" vertical="center" wrapText="1"/>
    </xf>
    <xf numFmtId="1" fontId="7" fillId="33" borderId="28" xfId="44" applyNumberFormat="1" applyFont="1" applyFill="1" applyBorder="1" applyAlignment="1">
      <alignment horizontal="center" vertical="center" wrapText="1"/>
    </xf>
    <xf numFmtId="1" fontId="8" fillId="33" borderId="29" xfId="42" applyNumberFormat="1" applyFont="1" applyFill="1" applyBorder="1" applyAlignment="1">
      <alignment horizontal="center" vertical="center" wrapText="1"/>
    </xf>
    <xf numFmtId="1" fontId="49" fillId="0" borderId="30" xfId="0" applyNumberFormat="1" applyFont="1" applyBorder="1" applyAlignment="1">
      <alignment horizontal="center"/>
    </xf>
    <xf numFmtId="1" fontId="49" fillId="34" borderId="30" xfId="0" applyNumberFormat="1" applyFont="1" applyFill="1" applyBorder="1" applyAlignment="1">
      <alignment horizontal="center"/>
    </xf>
    <xf numFmtId="183" fontId="7" fillId="33" borderId="12" xfId="42" applyNumberFormat="1" applyFont="1" applyFill="1" applyBorder="1" applyAlignment="1">
      <alignment horizontal="center" vertical="center" wrapText="1"/>
    </xf>
    <xf numFmtId="183" fontId="7" fillId="33" borderId="28" xfId="42" applyNumberFormat="1" applyFont="1" applyFill="1" applyBorder="1" applyAlignment="1">
      <alignment horizontal="center" vertical="center" wrapText="1"/>
    </xf>
    <xf numFmtId="183" fontId="7" fillId="33" borderId="26" xfId="42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1" fontId="49" fillId="0" borderId="32" xfId="0" applyNumberFormat="1" applyFont="1" applyBorder="1" applyAlignment="1">
      <alignment horizontal="center"/>
    </xf>
    <xf numFmtId="1" fontId="49" fillId="34" borderId="3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6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14" xfId="0" applyFont="1" applyBorder="1" applyAlignment="1">
      <alignment/>
    </xf>
    <xf numFmtId="164" fontId="7" fillId="0" borderId="26" xfId="42" applyNumberFormat="1" applyFont="1" applyFill="1" applyBorder="1" applyAlignment="1">
      <alignment horizontal="center"/>
    </xf>
    <xf numFmtId="9" fontId="49" fillId="0" borderId="33" xfId="60" applyFont="1" applyBorder="1" applyAlignment="1">
      <alignment horizontal="center"/>
    </xf>
    <xf numFmtId="9" fontId="49" fillId="0" borderId="34" xfId="60" applyFont="1" applyBorder="1" applyAlignment="1">
      <alignment horizontal="center"/>
    </xf>
    <xf numFmtId="164" fontId="8" fillId="0" borderId="35" xfId="42" applyNumberFormat="1" applyFont="1" applyFill="1" applyBorder="1" applyAlignment="1">
      <alignment vertical="center" wrapText="1"/>
    </xf>
    <xf numFmtId="183" fontId="8" fillId="0" borderId="35" xfId="42" applyNumberFormat="1" applyFont="1" applyFill="1" applyBorder="1" applyAlignment="1">
      <alignment horizontal="center" vertical="center" wrapText="1"/>
    </xf>
    <xf numFmtId="167" fontId="8" fillId="0" borderId="35" xfId="42" applyNumberFormat="1" applyFont="1" applyFill="1" applyBorder="1" applyAlignment="1">
      <alignment horizontal="center" vertical="center" wrapText="1"/>
    </xf>
    <xf numFmtId="164" fontId="8" fillId="0" borderId="36" xfId="42" applyNumberFormat="1" applyFont="1" applyFill="1" applyBorder="1" applyAlignment="1">
      <alignment vertical="center" wrapText="1"/>
    </xf>
    <xf numFmtId="1" fontId="8" fillId="0" borderId="37" xfId="42" applyNumberFormat="1" applyFont="1" applyFill="1" applyBorder="1" applyAlignment="1">
      <alignment horizontal="center" vertical="center"/>
    </xf>
    <xf numFmtId="1" fontId="8" fillId="0" borderId="38" xfId="42" applyNumberFormat="1" applyFont="1" applyFill="1" applyBorder="1" applyAlignment="1">
      <alignment horizontal="center" vertical="center"/>
    </xf>
    <xf numFmtId="1" fontId="8" fillId="33" borderId="11" xfId="42" applyNumberFormat="1" applyFont="1" applyFill="1" applyBorder="1" applyAlignment="1">
      <alignment horizontal="center" vertical="center" wrapText="1"/>
    </xf>
    <xf numFmtId="1" fontId="8" fillId="0" borderId="24" xfId="42" applyNumberFormat="1" applyFont="1" applyFill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33" borderId="27" xfId="42" applyNumberFormat="1" applyFont="1" applyFill="1" applyBorder="1" applyAlignment="1">
      <alignment horizontal="center" vertical="center" wrapText="1"/>
    </xf>
    <xf numFmtId="1" fontId="8" fillId="0" borderId="31" xfId="42" applyNumberFormat="1" applyFont="1" applyFill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64" fontId="7" fillId="0" borderId="14" xfId="42" applyNumberFormat="1" applyFont="1" applyFill="1" applyBorder="1" applyAlignment="1">
      <alignment horizontal="center"/>
    </xf>
    <xf numFmtId="164" fontId="7" fillId="0" borderId="10" xfId="42" applyNumberFormat="1" applyFont="1" applyFill="1" applyBorder="1" applyAlignment="1">
      <alignment horizontal="center"/>
    </xf>
    <xf numFmtId="1" fontId="49" fillId="0" borderId="37" xfId="0" applyNumberFormat="1" applyFont="1" applyBorder="1" applyAlignment="1">
      <alignment horizontal="center"/>
    </xf>
    <xf numFmtId="1" fontId="49" fillId="0" borderId="38" xfId="0" applyNumberFormat="1" applyFont="1" applyBorder="1" applyAlignment="1">
      <alignment horizontal="center"/>
    </xf>
    <xf numFmtId="164" fontId="7" fillId="0" borderId="10" xfId="42" applyNumberFormat="1" applyFont="1" applyFill="1" applyBorder="1" applyAlignment="1">
      <alignment/>
    </xf>
    <xf numFmtId="184" fontId="10" fillId="0" borderId="39" xfId="0" applyNumberFormat="1" applyFont="1" applyFill="1" applyBorder="1" applyAlignment="1">
      <alignment horizontal="center" wrapText="1"/>
    </xf>
    <xf numFmtId="184" fontId="10" fillId="0" borderId="30" xfId="0" applyNumberFormat="1" applyFont="1" applyFill="1" applyBorder="1" applyAlignment="1">
      <alignment horizontal="center" wrapText="1"/>
    </xf>
    <xf numFmtId="184" fontId="10" fillId="0" borderId="40" xfId="0" applyNumberFormat="1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textRotation="90" wrapText="1"/>
    </xf>
    <xf numFmtId="0" fontId="2" fillId="37" borderId="22" xfId="0" applyFont="1" applyFill="1" applyBorder="1" applyAlignment="1">
      <alignment horizontal="center" textRotation="90" wrapText="1"/>
    </xf>
    <xf numFmtId="0" fontId="2" fillId="10" borderId="11" xfId="0" applyFont="1" applyFill="1" applyBorder="1" applyAlignment="1">
      <alignment horizontal="center" textRotation="90" wrapText="1"/>
    </xf>
    <xf numFmtId="0" fontId="2" fillId="10" borderId="22" xfId="0" applyFont="1" applyFill="1" applyBorder="1" applyAlignment="1">
      <alignment horizontal="center" textRotation="90" wrapText="1"/>
    </xf>
    <xf numFmtId="0" fontId="2" fillId="38" borderId="12" xfId="0" applyFont="1" applyFill="1" applyBorder="1" applyAlignment="1">
      <alignment horizontal="center" textRotation="90" wrapText="1"/>
    </xf>
    <xf numFmtId="0" fontId="2" fillId="38" borderId="22" xfId="0" applyFont="1" applyFill="1" applyBorder="1" applyAlignment="1">
      <alignment horizont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Vörukarfa,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Sauðárkrókur og Akureyri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27.október 2009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1875"/>
          <c:w val="0.9697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Vörukarfa!$A$41:$A$44</c:f>
              <c:strCache>
                <c:ptCount val="4"/>
                <c:pt idx="0">
                  <c:v>Bónus</c:v>
                </c:pt>
                <c:pt idx="1">
                  <c:v>Nettó</c:v>
                </c:pt>
                <c:pt idx="2">
                  <c:v>Hlíðarkaup</c:v>
                </c:pt>
                <c:pt idx="3">
                  <c:v>Skagfirðingabúð</c:v>
                </c:pt>
              </c:strCache>
            </c:strRef>
          </c:cat>
          <c:val>
            <c:numRef>
              <c:f>Vörukarfa!$B$41:$B$44</c:f>
              <c:numCache>
                <c:ptCount val="4"/>
                <c:pt idx="0">
                  <c:v>9160.670588235294</c:v>
                </c:pt>
                <c:pt idx="1">
                  <c:v>9910.636363636364</c:v>
                </c:pt>
                <c:pt idx="2">
                  <c:v>11458.742490989187</c:v>
                </c:pt>
                <c:pt idx="3">
                  <c:v>12084</c:v>
                </c:pt>
              </c:numCache>
            </c:numRef>
          </c:val>
        </c:ser>
        <c:axId val="10023346"/>
        <c:axId val="23101251"/>
      </c:barChart>
      <c:catAx>
        <c:axId val="10023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01251"/>
        <c:crosses val="autoZero"/>
        <c:auto val="1"/>
        <c:lblOffset val="100"/>
        <c:tickLblSkip val="1"/>
        <c:noMultiLvlLbl val="0"/>
      </c:catAx>
      <c:valAx>
        <c:axId val="23101251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23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Vörukarfa,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Sauðárkrókur og Akureyri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27.október 2009</a:t>
            </a:r>
          </a:p>
        </c:rich>
      </c:tx>
      <c:layout>
        <c:manualLayout>
          <c:xMode val="factor"/>
          <c:yMode val="factor"/>
          <c:x val="0.072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3425"/>
          <c:w val="0.968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Mynd!$A$34:$A$37</c:f>
              <c:strCache/>
            </c:strRef>
          </c:cat>
          <c:val>
            <c:numRef>
              <c:f>Mynd!$B$34:$B$37</c:f>
              <c:numCache/>
            </c:numRef>
          </c:val>
        </c:ser>
        <c:axId val="6584668"/>
        <c:axId val="59262013"/>
      </c:barChart>
      <c:catAx>
        <c:axId val="6584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62013"/>
        <c:crosses val="autoZero"/>
        <c:auto val="1"/>
        <c:lblOffset val="100"/>
        <c:tickLblSkip val="1"/>
        <c:noMultiLvlLbl val="0"/>
      </c:catAx>
      <c:valAx>
        <c:axId val="59262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4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5.jpeg" /><Relationship Id="rId2" Type="http://schemas.openxmlformats.org/officeDocument/2006/relationships/image" Target="../media/image97.jpeg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2247900</xdr:colOff>
      <xdr:row>33</xdr:row>
      <xdr:rowOff>0</xdr:rowOff>
    </xdr:from>
    <xdr:to>
      <xdr:col>0</xdr:col>
      <xdr:colOff>2247900</xdr:colOff>
      <xdr:row>34</xdr:row>
      <xdr:rowOff>0</xdr:rowOff>
    </xdr:to>
    <xdr:pic>
      <xdr:nvPicPr>
        <xdr:cNvPr id="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9343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33</xdr:row>
      <xdr:rowOff>0</xdr:rowOff>
    </xdr:from>
    <xdr:to>
      <xdr:col>0</xdr:col>
      <xdr:colOff>2247900</xdr:colOff>
      <xdr:row>33</xdr:row>
      <xdr:rowOff>190500</xdr:rowOff>
    </xdr:to>
    <xdr:pic>
      <xdr:nvPicPr>
        <xdr:cNvPr id="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9343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33</xdr:row>
      <xdr:rowOff>0</xdr:rowOff>
    </xdr:from>
    <xdr:to>
      <xdr:col>0</xdr:col>
      <xdr:colOff>2247900</xdr:colOff>
      <xdr:row>33</xdr:row>
      <xdr:rowOff>190500</xdr:rowOff>
    </xdr:to>
    <xdr:pic>
      <xdr:nvPicPr>
        <xdr:cNvPr id="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9343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33</xdr:row>
      <xdr:rowOff>0</xdr:rowOff>
    </xdr:from>
    <xdr:to>
      <xdr:col>0</xdr:col>
      <xdr:colOff>2247900</xdr:colOff>
      <xdr:row>33</xdr:row>
      <xdr:rowOff>190500</xdr:rowOff>
    </xdr:to>
    <xdr:pic>
      <xdr:nvPicPr>
        <xdr:cNvPr id="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9343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33</xdr:row>
      <xdr:rowOff>0</xdr:rowOff>
    </xdr:from>
    <xdr:to>
      <xdr:col>0</xdr:col>
      <xdr:colOff>2247900</xdr:colOff>
      <xdr:row>33</xdr:row>
      <xdr:rowOff>180975</xdr:rowOff>
    </xdr:to>
    <xdr:pic>
      <xdr:nvPicPr>
        <xdr:cNvPr id="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934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8</xdr:row>
      <xdr:rowOff>0</xdr:rowOff>
    </xdr:from>
    <xdr:to>
      <xdr:col>0</xdr:col>
      <xdr:colOff>2247900</xdr:colOff>
      <xdr:row>8</xdr:row>
      <xdr:rowOff>171450</xdr:rowOff>
    </xdr:to>
    <xdr:pic>
      <xdr:nvPicPr>
        <xdr:cNvPr id="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0289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1638300</xdr:colOff>
      <xdr:row>0</xdr:row>
      <xdr:rowOff>342900</xdr:rowOff>
    </xdr:from>
    <xdr:to>
      <xdr:col>0</xdr:col>
      <xdr:colOff>2324100</xdr:colOff>
      <xdr:row>0</xdr:row>
      <xdr:rowOff>885825</xdr:rowOff>
    </xdr:to>
    <xdr:pic>
      <xdr:nvPicPr>
        <xdr:cNvPr id="7" name="Picture 1" descr="asi_r1_c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342900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1</xdr:row>
      <xdr:rowOff>0</xdr:rowOff>
    </xdr:from>
    <xdr:to>
      <xdr:col>2</xdr:col>
      <xdr:colOff>-2147483648</xdr:colOff>
      <xdr:row>1</xdr:row>
      <xdr:rowOff>171450</xdr:rowOff>
    </xdr:to>
    <xdr:pic>
      <xdr:nvPicPr>
        <xdr:cNvPr id="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1</xdr:row>
      <xdr:rowOff>0</xdr:rowOff>
    </xdr:from>
    <xdr:to>
      <xdr:col>2</xdr:col>
      <xdr:colOff>-2147483648</xdr:colOff>
      <xdr:row>1</xdr:row>
      <xdr:rowOff>171450</xdr:rowOff>
    </xdr:to>
    <xdr:pic>
      <xdr:nvPicPr>
        <xdr:cNvPr id="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1</xdr:row>
      <xdr:rowOff>0</xdr:rowOff>
    </xdr:from>
    <xdr:to>
      <xdr:col>3</xdr:col>
      <xdr:colOff>971550</xdr:colOff>
      <xdr:row>1</xdr:row>
      <xdr:rowOff>171450</xdr:rowOff>
    </xdr:to>
    <xdr:pic>
      <xdr:nvPicPr>
        <xdr:cNvPr id="1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1</xdr:row>
      <xdr:rowOff>0</xdr:rowOff>
    </xdr:from>
    <xdr:to>
      <xdr:col>3</xdr:col>
      <xdr:colOff>971550</xdr:colOff>
      <xdr:row>1</xdr:row>
      <xdr:rowOff>171450</xdr:rowOff>
    </xdr:to>
    <xdr:pic>
      <xdr:nvPicPr>
        <xdr:cNvPr id="1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</xdr:row>
      <xdr:rowOff>0</xdr:rowOff>
    </xdr:from>
    <xdr:to>
      <xdr:col>4</xdr:col>
      <xdr:colOff>790575</xdr:colOff>
      <xdr:row>1</xdr:row>
      <xdr:rowOff>171450</xdr:rowOff>
    </xdr:to>
    <xdr:pic>
      <xdr:nvPicPr>
        <xdr:cNvPr id="1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</xdr:row>
      <xdr:rowOff>0</xdr:rowOff>
    </xdr:from>
    <xdr:to>
      <xdr:col>4</xdr:col>
      <xdr:colOff>790575</xdr:colOff>
      <xdr:row>1</xdr:row>
      <xdr:rowOff>171450</xdr:rowOff>
    </xdr:to>
    <xdr:pic>
      <xdr:nvPicPr>
        <xdr:cNvPr id="1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0</xdr:rowOff>
    </xdr:from>
    <xdr:to>
      <xdr:col>6</xdr:col>
      <xdr:colOff>19050</xdr:colOff>
      <xdr:row>1</xdr:row>
      <xdr:rowOff>171450</xdr:rowOff>
    </xdr:to>
    <xdr:pic>
      <xdr:nvPicPr>
        <xdr:cNvPr id="1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1419225"/>
          <a:ext cx="19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0</xdr:rowOff>
    </xdr:from>
    <xdr:to>
      <xdr:col>6</xdr:col>
      <xdr:colOff>19050</xdr:colOff>
      <xdr:row>1</xdr:row>
      <xdr:rowOff>171450</xdr:rowOff>
    </xdr:to>
    <xdr:pic>
      <xdr:nvPicPr>
        <xdr:cNvPr id="1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1419225"/>
          <a:ext cx="19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0</xdr:rowOff>
    </xdr:from>
    <xdr:to>
      <xdr:col>6</xdr:col>
      <xdr:colOff>790575</xdr:colOff>
      <xdr:row>1</xdr:row>
      <xdr:rowOff>171450</xdr:rowOff>
    </xdr:to>
    <xdr:pic>
      <xdr:nvPicPr>
        <xdr:cNvPr id="1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0</xdr:rowOff>
    </xdr:from>
    <xdr:to>
      <xdr:col>6</xdr:col>
      <xdr:colOff>790575</xdr:colOff>
      <xdr:row>1</xdr:row>
      <xdr:rowOff>171450</xdr:rowOff>
    </xdr:to>
    <xdr:pic>
      <xdr:nvPicPr>
        <xdr:cNvPr id="1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4192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114300</xdr:rowOff>
    </xdr:from>
    <xdr:to>
      <xdr:col>10</xdr:col>
      <xdr:colOff>419100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57150" y="876300"/>
        <a:ext cx="64579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257175</xdr:colOff>
      <xdr:row>6</xdr:row>
      <xdr:rowOff>47625</xdr:rowOff>
    </xdr:from>
    <xdr:to>
      <xdr:col>21</xdr:col>
      <xdr:colOff>276225</xdr:colOff>
      <xdr:row>27</xdr:row>
      <xdr:rowOff>57150</xdr:rowOff>
    </xdr:to>
    <xdr:graphicFrame>
      <xdr:nvGraphicFramePr>
        <xdr:cNvPr id="2" name="Chart 3"/>
        <xdr:cNvGraphicFramePr/>
      </xdr:nvGraphicFramePr>
      <xdr:xfrm>
        <a:off x="6962775" y="1190625"/>
        <a:ext cx="61150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 topLeftCell="A4">
      <selection activeCell="B7" sqref="B7"/>
    </sheetView>
  </sheetViews>
  <sheetFormatPr defaultColWidth="23.8515625" defaultRowHeight="15" outlineLevelRow="1" outlineLevelCol="1"/>
  <cols>
    <col min="1" max="1" width="40.7109375" style="4" customWidth="1"/>
    <col min="2" max="2" width="12.421875" style="4" bestFit="1" customWidth="1"/>
    <col min="3" max="3" width="11.00390625" style="3" hidden="1" customWidth="1" outlineLevel="1"/>
    <col min="4" max="4" width="14.57421875" style="3" bestFit="1" customWidth="1" collapsed="1"/>
    <col min="5" max="5" width="11.8515625" style="6" bestFit="1" customWidth="1"/>
    <col min="6" max="6" width="11.57421875" style="3" bestFit="1" customWidth="1" outlineLevel="1"/>
    <col min="7" max="7" width="11.8515625" style="3" bestFit="1" customWidth="1" outlineLevel="1"/>
    <col min="8" max="8" width="13.421875" style="6" bestFit="1" customWidth="1"/>
    <col min="9" max="9" width="13.28125" style="8" bestFit="1" customWidth="1"/>
    <col min="10" max="10" width="13.421875" style="10" bestFit="1" customWidth="1"/>
    <col min="11" max="11" width="10.7109375" style="8" bestFit="1" customWidth="1"/>
    <col min="12" max="12" width="7.28125" style="8" bestFit="1" customWidth="1"/>
    <col min="13" max="13" width="9.8515625" style="8" bestFit="1" customWidth="1"/>
    <col min="14" max="14" width="7.28125" style="8" bestFit="1" customWidth="1"/>
    <col min="15" max="15" width="9.8515625" style="5" bestFit="1" customWidth="1"/>
    <col min="16" max="16" width="7.28125" style="5" bestFit="1" customWidth="1"/>
    <col min="17" max="17" width="15.140625" style="5" customWidth="1"/>
    <col min="18" max="16384" width="23.8515625" style="5" customWidth="1"/>
  </cols>
  <sheetData>
    <row r="1" spans="1:18" s="1" customFormat="1" ht="111.75" customHeight="1" thickBot="1">
      <c r="A1" s="9" t="s">
        <v>34</v>
      </c>
      <c r="B1" s="11"/>
      <c r="C1" s="46"/>
      <c r="D1" s="100" t="s">
        <v>17</v>
      </c>
      <c r="E1" s="101"/>
      <c r="F1" s="102" t="s">
        <v>16</v>
      </c>
      <c r="G1" s="103"/>
      <c r="H1" s="104" t="s">
        <v>14</v>
      </c>
      <c r="I1" s="105"/>
      <c r="J1" s="100" t="s">
        <v>15</v>
      </c>
      <c r="K1" s="101"/>
      <c r="L1" s="95" t="s">
        <v>35</v>
      </c>
      <c r="M1" s="96"/>
      <c r="N1" s="95" t="s">
        <v>5</v>
      </c>
      <c r="O1" s="96"/>
      <c r="P1" s="95" t="s">
        <v>6</v>
      </c>
      <c r="Q1" s="96"/>
      <c r="R1" s="47" t="s">
        <v>36</v>
      </c>
    </row>
    <row r="2" spans="1:18" s="1" customFormat="1" ht="26.25" thickBot="1">
      <c r="A2" s="48" t="s">
        <v>37</v>
      </c>
      <c r="B2" s="12" t="s">
        <v>38</v>
      </c>
      <c r="C2" s="12" t="s">
        <v>38</v>
      </c>
      <c r="D2" s="13" t="s">
        <v>39</v>
      </c>
      <c r="E2" s="14" t="s">
        <v>40</v>
      </c>
      <c r="F2" s="15" t="s">
        <v>39</v>
      </c>
      <c r="G2" s="16" t="s">
        <v>40</v>
      </c>
      <c r="H2" s="18" t="s">
        <v>39</v>
      </c>
      <c r="I2" s="16" t="s">
        <v>40</v>
      </c>
      <c r="J2" s="18" t="s">
        <v>39</v>
      </c>
      <c r="K2" s="16" t="s">
        <v>40</v>
      </c>
      <c r="L2" s="18" t="s">
        <v>39</v>
      </c>
      <c r="M2" s="16" t="s">
        <v>40</v>
      </c>
      <c r="N2" s="18" t="s">
        <v>39</v>
      </c>
      <c r="O2" s="17" t="s">
        <v>40</v>
      </c>
      <c r="P2" s="18" t="s">
        <v>39</v>
      </c>
      <c r="Q2" s="17" t="s">
        <v>40</v>
      </c>
      <c r="R2" s="19"/>
    </row>
    <row r="3" spans="1:18" s="1" customFormat="1" ht="15" outlineLevel="1">
      <c r="A3" s="7" t="s">
        <v>2</v>
      </c>
      <c r="B3" s="89"/>
      <c r="C3" s="43"/>
      <c r="D3" s="67"/>
      <c r="E3" s="36"/>
      <c r="F3" s="67"/>
      <c r="G3" s="36"/>
      <c r="H3" s="35"/>
      <c r="I3" s="36"/>
      <c r="J3" s="67"/>
      <c r="K3" s="36"/>
      <c r="L3" s="34"/>
      <c r="M3" s="34"/>
      <c r="N3" s="34"/>
      <c r="O3" s="34"/>
      <c r="P3" s="34"/>
      <c r="Q3" s="34"/>
      <c r="R3" s="36"/>
    </row>
    <row r="4" spans="1:18" ht="14.25">
      <c r="A4" s="49" t="s">
        <v>18</v>
      </c>
      <c r="B4" s="90" t="s">
        <v>50</v>
      </c>
      <c r="C4" s="61">
        <v>1</v>
      </c>
      <c r="D4" s="68">
        <v>199</v>
      </c>
      <c r="E4" s="69">
        <f>+D4*$C$4</f>
        <v>199</v>
      </c>
      <c r="F4" s="68">
        <v>198</v>
      </c>
      <c r="G4" s="69">
        <f>+F4*$C$4</f>
        <v>198</v>
      </c>
      <c r="H4" s="65">
        <v>228</v>
      </c>
      <c r="I4" s="69">
        <f>+H4*$C$4</f>
        <v>228</v>
      </c>
      <c r="J4" s="68">
        <v>229</v>
      </c>
      <c r="K4" s="69">
        <f>+J4*$C$4</f>
        <v>229</v>
      </c>
      <c r="L4" s="76">
        <f aca="true" t="shared" si="0" ref="L4:M18">(+D4+F4+H4+J4)/4</f>
        <v>213.5</v>
      </c>
      <c r="M4" s="42">
        <f t="shared" si="0"/>
        <v>213.5</v>
      </c>
      <c r="N4" s="41">
        <f aca="true" t="shared" si="1" ref="N4:O18">MAX(D4,F4,H4,J4)</f>
        <v>229</v>
      </c>
      <c r="O4" s="42">
        <f t="shared" si="1"/>
        <v>229</v>
      </c>
      <c r="P4" s="41">
        <f aca="true" t="shared" si="2" ref="P4:Q18">MIN(D4,F4,H4,J4)</f>
        <v>198</v>
      </c>
      <c r="Q4" s="42">
        <f t="shared" si="2"/>
        <v>198</v>
      </c>
      <c r="R4" s="59">
        <f aca="true" t="shared" si="3" ref="R4:R18">(N4-P4)/P4</f>
        <v>0.15656565656565657</v>
      </c>
    </row>
    <row r="5" spans="1:18" ht="14.25">
      <c r="A5" s="49" t="s">
        <v>19</v>
      </c>
      <c r="B5" s="90" t="s">
        <v>51</v>
      </c>
      <c r="C5" s="61">
        <v>4</v>
      </c>
      <c r="D5" s="68">
        <v>105</v>
      </c>
      <c r="E5" s="69">
        <f>+D5*$C$4</f>
        <v>105</v>
      </c>
      <c r="F5" s="68">
        <v>105</v>
      </c>
      <c r="G5" s="69">
        <f>+F5*$C$4</f>
        <v>105</v>
      </c>
      <c r="H5" s="65">
        <v>98</v>
      </c>
      <c r="I5" s="69">
        <f>+H5*$C$4</f>
        <v>98</v>
      </c>
      <c r="J5" s="68">
        <v>99</v>
      </c>
      <c r="K5" s="69">
        <f>+J5*$C$4</f>
        <v>99</v>
      </c>
      <c r="L5" s="76">
        <f t="shared" si="0"/>
        <v>101.75</v>
      </c>
      <c r="M5" s="42">
        <f t="shared" si="0"/>
        <v>101.75</v>
      </c>
      <c r="N5" s="41">
        <f t="shared" si="1"/>
        <v>105</v>
      </c>
      <c r="O5" s="42">
        <f t="shared" si="1"/>
        <v>105</v>
      </c>
      <c r="P5" s="41">
        <f t="shared" si="2"/>
        <v>98</v>
      </c>
      <c r="Q5" s="42">
        <f t="shared" si="2"/>
        <v>98</v>
      </c>
      <c r="R5" s="59">
        <f t="shared" si="3"/>
        <v>0.07142857142857142</v>
      </c>
    </row>
    <row r="6" spans="1:18" ht="14.25">
      <c r="A6" s="49" t="s">
        <v>20</v>
      </c>
      <c r="B6" s="90" t="s">
        <v>52</v>
      </c>
      <c r="C6" s="62">
        <v>0.5</v>
      </c>
      <c r="D6" s="68">
        <v>1316</v>
      </c>
      <c r="E6" s="69">
        <f>+D6*$C$4</f>
        <v>1316</v>
      </c>
      <c r="F6" s="68">
        <v>1316</v>
      </c>
      <c r="G6" s="69">
        <f>+F6*$C$4</f>
        <v>1316</v>
      </c>
      <c r="H6" s="65">
        <f>1316*0.95</f>
        <v>1250.2</v>
      </c>
      <c r="I6" s="69">
        <f>+H6*$C$4</f>
        <v>1250.2</v>
      </c>
      <c r="J6" s="68">
        <v>1250</v>
      </c>
      <c r="K6" s="69">
        <f>+J6*$C$4</f>
        <v>1250</v>
      </c>
      <c r="L6" s="76">
        <f t="shared" si="0"/>
        <v>1283.05</v>
      </c>
      <c r="M6" s="42">
        <f t="shared" si="0"/>
        <v>1283.05</v>
      </c>
      <c r="N6" s="41">
        <f t="shared" si="1"/>
        <v>1316</v>
      </c>
      <c r="O6" s="42">
        <f t="shared" si="1"/>
        <v>1316</v>
      </c>
      <c r="P6" s="41">
        <f t="shared" si="2"/>
        <v>1250</v>
      </c>
      <c r="Q6" s="42">
        <f t="shared" si="2"/>
        <v>1250</v>
      </c>
      <c r="R6" s="59">
        <f t="shared" si="3"/>
        <v>0.0528</v>
      </c>
    </row>
    <row r="7" spans="1:18" ht="14.25">
      <c r="A7" s="49" t="s">
        <v>11</v>
      </c>
      <c r="B7" s="90" t="s">
        <v>50</v>
      </c>
      <c r="C7" s="61">
        <v>1</v>
      </c>
      <c r="D7" s="68">
        <v>599</v>
      </c>
      <c r="E7" s="69">
        <f>+D7*$C$4</f>
        <v>599</v>
      </c>
      <c r="F7" s="68">
        <v>589</v>
      </c>
      <c r="G7" s="69">
        <f>+F7*$C$4</f>
        <v>589</v>
      </c>
      <c r="H7" s="65">
        <v>511</v>
      </c>
      <c r="I7" s="69">
        <f>+H7*$C$4</f>
        <v>511</v>
      </c>
      <c r="J7" s="68">
        <v>515</v>
      </c>
      <c r="K7" s="69">
        <f>+J7*$C$4</f>
        <v>515</v>
      </c>
      <c r="L7" s="76">
        <f t="shared" si="0"/>
        <v>553.5</v>
      </c>
      <c r="M7" s="42">
        <f t="shared" si="0"/>
        <v>553.5</v>
      </c>
      <c r="N7" s="41">
        <f t="shared" si="1"/>
        <v>599</v>
      </c>
      <c r="O7" s="42">
        <f t="shared" si="1"/>
        <v>599</v>
      </c>
      <c r="P7" s="41">
        <f t="shared" si="2"/>
        <v>511</v>
      </c>
      <c r="Q7" s="42">
        <f t="shared" si="2"/>
        <v>511</v>
      </c>
      <c r="R7" s="59">
        <f t="shared" si="3"/>
        <v>0.17221135029354206</v>
      </c>
    </row>
    <row r="8" spans="1:18" ht="28.5">
      <c r="A8" s="49" t="s">
        <v>21</v>
      </c>
      <c r="B8" s="90" t="s">
        <v>53</v>
      </c>
      <c r="C8" s="61">
        <v>4</v>
      </c>
      <c r="D8" s="68">
        <v>95</v>
      </c>
      <c r="E8" s="69">
        <f>+D8*$C$4</f>
        <v>95</v>
      </c>
      <c r="F8" s="68">
        <v>98</v>
      </c>
      <c r="G8" s="69">
        <f>+F8*$C$4</f>
        <v>98</v>
      </c>
      <c r="H8" s="65">
        <v>83</v>
      </c>
      <c r="I8" s="69">
        <f>+H8*$C$4</f>
        <v>83</v>
      </c>
      <c r="J8" s="68">
        <v>89</v>
      </c>
      <c r="K8" s="69">
        <f>+J8*$C$4</f>
        <v>89</v>
      </c>
      <c r="L8" s="76">
        <f t="shared" si="0"/>
        <v>91.25</v>
      </c>
      <c r="M8" s="42">
        <f t="shared" si="0"/>
        <v>91.25</v>
      </c>
      <c r="N8" s="41">
        <f t="shared" si="1"/>
        <v>98</v>
      </c>
      <c r="O8" s="42">
        <f t="shared" si="1"/>
        <v>98</v>
      </c>
      <c r="P8" s="41">
        <f t="shared" si="2"/>
        <v>83</v>
      </c>
      <c r="Q8" s="42">
        <f t="shared" si="2"/>
        <v>83</v>
      </c>
      <c r="R8" s="59">
        <f t="shared" si="3"/>
        <v>0.18072289156626506</v>
      </c>
    </row>
    <row r="9" spans="1:18" s="1" customFormat="1" ht="15.75" outlineLevel="1" thickBot="1">
      <c r="A9" s="37" t="s">
        <v>48</v>
      </c>
      <c r="B9" s="91"/>
      <c r="C9" s="44"/>
      <c r="D9" s="70"/>
      <c r="E9" s="40"/>
      <c r="F9" s="70"/>
      <c r="G9" s="40"/>
      <c r="H9" s="39"/>
      <c r="I9" s="40"/>
      <c r="J9" s="70"/>
      <c r="K9" s="40"/>
      <c r="L9" s="38"/>
      <c r="M9" s="38"/>
      <c r="N9" s="38"/>
      <c r="O9" s="38"/>
      <c r="P9" s="38"/>
      <c r="Q9" s="38"/>
      <c r="R9" s="40"/>
    </row>
    <row r="10" spans="1:18" s="1" customFormat="1" ht="14.25" outlineLevel="1">
      <c r="A10" s="49" t="s">
        <v>22</v>
      </c>
      <c r="B10" s="90" t="s">
        <v>54</v>
      </c>
      <c r="C10" s="62">
        <v>0.19</v>
      </c>
      <c r="D10" s="68">
        <f>176/0.22</f>
        <v>800</v>
      </c>
      <c r="E10" s="69">
        <f>+D10*$C$4</f>
        <v>800</v>
      </c>
      <c r="F10" s="68">
        <f>129/0.22</f>
        <v>586.3636363636364</v>
      </c>
      <c r="G10" s="69">
        <f>+F10*$C$4</f>
        <v>586.3636363636364</v>
      </c>
      <c r="H10" s="65">
        <f>98/0.17</f>
        <v>576.470588235294</v>
      </c>
      <c r="I10" s="69">
        <f>+H10*$C$4</f>
        <v>576.470588235294</v>
      </c>
      <c r="J10" s="68">
        <f>179/0.22</f>
        <v>813.6363636363636</v>
      </c>
      <c r="K10" s="69">
        <f>+J10*$C$4</f>
        <v>813.6363636363636</v>
      </c>
      <c r="L10" s="76">
        <f t="shared" si="0"/>
        <v>694.1176470588235</v>
      </c>
      <c r="M10" s="42">
        <f t="shared" si="0"/>
        <v>694.1176470588235</v>
      </c>
      <c r="N10" s="41">
        <f t="shared" si="1"/>
        <v>813.6363636363636</v>
      </c>
      <c r="O10" s="42">
        <f t="shared" si="1"/>
        <v>813.6363636363636</v>
      </c>
      <c r="P10" s="41">
        <f t="shared" si="2"/>
        <v>576.470588235294</v>
      </c>
      <c r="Q10" s="42">
        <f t="shared" si="2"/>
        <v>576.470588235294</v>
      </c>
      <c r="R10" s="59">
        <f t="shared" si="3"/>
        <v>0.4114100185528759</v>
      </c>
    </row>
    <row r="11" spans="1:18" s="1" customFormat="1" ht="15" outlineLevel="1" thickBot="1">
      <c r="A11" s="49" t="s">
        <v>7</v>
      </c>
      <c r="B11" s="90" t="s">
        <v>55</v>
      </c>
      <c r="C11" s="62">
        <v>0.97</v>
      </c>
      <c r="D11" s="68">
        <v>1060</v>
      </c>
      <c r="E11" s="69">
        <f>+D11*$C$4</f>
        <v>1060</v>
      </c>
      <c r="F11" s="68">
        <v>928</v>
      </c>
      <c r="G11" s="69">
        <f>+F11*$C$4</f>
        <v>928</v>
      </c>
      <c r="H11" s="65">
        <v>882</v>
      </c>
      <c r="I11" s="69">
        <f>+H11*$C$4</f>
        <v>882</v>
      </c>
      <c r="J11" s="68">
        <v>961</v>
      </c>
      <c r="K11" s="69">
        <f>+J11*$C$4</f>
        <v>961</v>
      </c>
      <c r="L11" s="76">
        <f t="shared" si="0"/>
        <v>957.75</v>
      </c>
      <c r="M11" s="42">
        <f t="shared" si="0"/>
        <v>957.75</v>
      </c>
      <c r="N11" s="41">
        <f t="shared" si="1"/>
        <v>1060</v>
      </c>
      <c r="O11" s="42">
        <f t="shared" si="1"/>
        <v>1060</v>
      </c>
      <c r="P11" s="41">
        <f t="shared" si="2"/>
        <v>882</v>
      </c>
      <c r="Q11" s="42">
        <f t="shared" si="2"/>
        <v>882</v>
      </c>
      <c r="R11" s="59">
        <f t="shared" si="3"/>
        <v>0.2018140589569161</v>
      </c>
    </row>
    <row r="12" spans="1:18" s="1" customFormat="1" ht="15.75" outlineLevel="1" thickBot="1">
      <c r="A12" s="2" t="s">
        <v>3</v>
      </c>
      <c r="B12" s="92"/>
      <c r="C12" s="45"/>
      <c r="D12" s="30"/>
      <c r="E12" s="33"/>
      <c r="F12" s="30"/>
      <c r="G12" s="33"/>
      <c r="H12" s="32"/>
      <c r="I12" s="33"/>
      <c r="J12" s="30"/>
      <c r="K12" s="33"/>
      <c r="L12" s="31"/>
      <c r="M12" s="31"/>
      <c r="N12" s="31"/>
      <c r="O12" s="31"/>
      <c r="P12" s="31"/>
      <c r="Q12" s="31"/>
      <c r="R12" s="33"/>
    </row>
    <row r="13" spans="1:18" ht="14.25">
      <c r="A13" s="49" t="s">
        <v>8</v>
      </c>
      <c r="B13" s="90" t="s">
        <v>56</v>
      </c>
      <c r="C13" s="63">
        <v>1.6</v>
      </c>
      <c r="D13" s="68">
        <v>789</v>
      </c>
      <c r="E13" s="69">
        <f>+D13*$C$4</f>
        <v>789</v>
      </c>
      <c r="F13" s="68">
        <v>579</v>
      </c>
      <c r="G13" s="69">
        <f>+F13*$C$4</f>
        <v>579</v>
      </c>
      <c r="H13" s="65">
        <v>548</v>
      </c>
      <c r="I13" s="69">
        <f>+H13*$C$4</f>
        <v>548</v>
      </c>
      <c r="J13" s="68">
        <v>498</v>
      </c>
      <c r="K13" s="69">
        <f>+J13*$C$4</f>
        <v>498</v>
      </c>
      <c r="L13" s="76">
        <f t="shared" si="0"/>
        <v>603.5</v>
      </c>
      <c r="M13" s="42">
        <f t="shared" si="0"/>
        <v>603.5</v>
      </c>
      <c r="N13" s="41">
        <f t="shared" si="1"/>
        <v>789</v>
      </c>
      <c r="O13" s="42">
        <f t="shared" si="1"/>
        <v>789</v>
      </c>
      <c r="P13" s="41">
        <f t="shared" si="2"/>
        <v>498</v>
      </c>
      <c r="Q13" s="42">
        <f t="shared" si="2"/>
        <v>498</v>
      </c>
      <c r="R13" s="59">
        <f t="shared" si="3"/>
        <v>0.5843373493975904</v>
      </c>
    </row>
    <row r="14" spans="1:18" ht="15" thickBot="1">
      <c r="A14" s="49" t="s">
        <v>9</v>
      </c>
      <c r="B14" s="90" t="s">
        <v>57</v>
      </c>
      <c r="C14" s="61">
        <v>1</v>
      </c>
      <c r="D14" s="68">
        <v>398</v>
      </c>
      <c r="E14" s="69">
        <f>+D14*$C$4</f>
        <v>398</v>
      </c>
      <c r="F14" s="68">
        <v>339</v>
      </c>
      <c r="G14" s="69">
        <f>+F14*$C$4</f>
        <v>339</v>
      </c>
      <c r="H14" s="65">
        <v>199</v>
      </c>
      <c r="I14" s="69">
        <f>+H14*$C$4</f>
        <v>199</v>
      </c>
      <c r="J14" s="68">
        <v>259</v>
      </c>
      <c r="K14" s="69">
        <f>+J14*$C$4</f>
        <v>259</v>
      </c>
      <c r="L14" s="76">
        <f t="shared" si="0"/>
        <v>298.75</v>
      </c>
      <c r="M14" s="42">
        <f t="shared" si="0"/>
        <v>298.75</v>
      </c>
      <c r="N14" s="41">
        <f t="shared" si="1"/>
        <v>398</v>
      </c>
      <c r="O14" s="42">
        <f t="shared" si="1"/>
        <v>398</v>
      </c>
      <c r="P14" s="41">
        <f t="shared" si="2"/>
        <v>199</v>
      </c>
      <c r="Q14" s="42">
        <f t="shared" si="2"/>
        <v>199</v>
      </c>
      <c r="R14" s="59">
        <f t="shared" si="3"/>
        <v>1</v>
      </c>
    </row>
    <row r="15" spans="1:18" ht="30.75" thickBot="1">
      <c r="A15" s="2" t="s">
        <v>49</v>
      </c>
      <c r="B15" s="92"/>
      <c r="C15" s="45"/>
      <c r="D15" s="30"/>
      <c r="E15" s="33"/>
      <c r="F15" s="30"/>
      <c r="G15" s="33"/>
      <c r="H15" s="32"/>
      <c r="I15" s="33"/>
      <c r="J15" s="30"/>
      <c r="K15" s="33"/>
      <c r="L15" s="31"/>
      <c r="M15" s="31"/>
      <c r="N15" s="31"/>
      <c r="O15" s="31"/>
      <c r="P15" s="31"/>
      <c r="Q15" s="31"/>
      <c r="R15" s="33"/>
    </row>
    <row r="16" spans="1:18" ht="14.25">
      <c r="A16" s="49" t="s">
        <v>12</v>
      </c>
      <c r="B16" s="90" t="s">
        <v>58</v>
      </c>
      <c r="C16" s="61">
        <v>1</v>
      </c>
      <c r="D16" s="68">
        <v>548</v>
      </c>
      <c r="E16" s="69">
        <f aca="true" t="shared" si="4" ref="E16:E21">+D16*$C$4</f>
        <v>548</v>
      </c>
      <c r="F16" s="68">
        <f>219/0.454</f>
        <v>482.3788546255507</v>
      </c>
      <c r="G16" s="69">
        <f aca="true" t="shared" si="5" ref="G16:G21">+F16*$C$4</f>
        <v>482.3788546255507</v>
      </c>
      <c r="H16" s="65">
        <v>198</v>
      </c>
      <c r="I16" s="69">
        <f aca="true" t="shared" si="6" ref="I16:I21">+H16*$C$4</f>
        <v>198</v>
      </c>
      <c r="J16" s="68">
        <v>359</v>
      </c>
      <c r="K16" s="69">
        <f aca="true" t="shared" si="7" ref="K16:K21">+J16*$C$4</f>
        <v>359</v>
      </c>
      <c r="L16" s="76">
        <f t="shared" si="0"/>
        <v>396.8447136563877</v>
      </c>
      <c r="M16" s="42">
        <f t="shared" si="0"/>
        <v>396.8447136563877</v>
      </c>
      <c r="N16" s="41">
        <f t="shared" si="1"/>
        <v>548</v>
      </c>
      <c r="O16" s="42">
        <f t="shared" si="1"/>
        <v>548</v>
      </c>
      <c r="P16" s="41">
        <f t="shared" si="2"/>
        <v>198</v>
      </c>
      <c r="Q16" s="42">
        <f t="shared" si="2"/>
        <v>198</v>
      </c>
      <c r="R16" s="59">
        <f t="shared" si="3"/>
        <v>1.7676767676767677</v>
      </c>
    </row>
    <row r="17" spans="1:18" ht="14.25">
      <c r="A17" s="49" t="s">
        <v>23</v>
      </c>
      <c r="B17" s="90" t="s">
        <v>50</v>
      </c>
      <c r="C17" s="61">
        <v>1</v>
      </c>
      <c r="D17" s="68">
        <v>598</v>
      </c>
      <c r="E17" s="69">
        <f t="shared" si="4"/>
        <v>598</v>
      </c>
      <c r="F17" s="68">
        <v>598</v>
      </c>
      <c r="G17" s="69">
        <f t="shared" si="5"/>
        <v>598</v>
      </c>
      <c r="H17" s="65">
        <v>388</v>
      </c>
      <c r="I17" s="69">
        <f t="shared" si="6"/>
        <v>388</v>
      </c>
      <c r="J17" s="68">
        <v>389</v>
      </c>
      <c r="K17" s="69">
        <f t="shared" si="7"/>
        <v>389</v>
      </c>
      <c r="L17" s="76">
        <f t="shared" si="0"/>
        <v>493.25</v>
      </c>
      <c r="M17" s="42">
        <f t="shared" si="0"/>
        <v>493.25</v>
      </c>
      <c r="N17" s="41">
        <f t="shared" si="1"/>
        <v>598</v>
      </c>
      <c r="O17" s="42">
        <f t="shared" si="1"/>
        <v>598</v>
      </c>
      <c r="P17" s="41">
        <f t="shared" si="2"/>
        <v>388</v>
      </c>
      <c r="Q17" s="42">
        <f t="shared" si="2"/>
        <v>388</v>
      </c>
      <c r="R17" s="59">
        <f t="shared" si="3"/>
        <v>0.5412371134020618</v>
      </c>
    </row>
    <row r="18" spans="1:18" ht="14.25">
      <c r="A18" s="49" t="s">
        <v>24</v>
      </c>
      <c r="B18" s="90" t="s">
        <v>50</v>
      </c>
      <c r="C18" s="61">
        <v>1</v>
      </c>
      <c r="D18" s="68">
        <v>699</v>
      </c>
      <c r="E18" s="69">
        <f t="shared" si="4"/>
        <v>699</v>
      </c>
      <c r="F18" s="68">
        <v>698</v>
      </c>
      <c r="G18" s="69">
        <f t="shared" si="5"/>
        <v>698</v>
      </c>
      <c r="H18" s="65">
        <v>547</v>
      </c>
      <c r="I18" s="69">
        <f t="shared" si="6"/>
        <v>547</v>
      </c>
      <c r="J18" s="68">
        <v>496</v>
      </c>
      <c r="K18" s="69">
        <f t="shared" si="7"/>
        <v>496</v>
      </c>
      <c r="L18" s="76">
        <f t="shared" si="0"/>
        <v>610</v>
      </c>
      <c r="M18" s="42">
        <f t="shared" si="0"/>
        <v>610</v>
      </c>
      <c r="N18" s="41">
        <f t="shared" si="1"/>
        <v>699</v>
      </c>
      <c r="O18" s="42">
        <f t="shared" si="1"/>
        <v>699</v>
      </c>
      <c r="P18" s="41">
        <f t="shared" si="2"/>
        <v>496</v>
      </c>
      <c r="Q18" s="42">
        <f t="shared" si="2"/>
        <v>496</v>
      </c>
      <c r="R18" s="59">
        <f t="shared" si="3"/>
        <v>0.4092741935483871</v>
      </c>
    </row>
    <row r="19" spans="1:18" ht="14.25">
      <c r="A19" s="49" t="s">
        <v>26</v>
      </c>
      <c r="B19" s="90" t="s">
        <v>57</v>
      </c>
      <c r="C19" s="61">
        <v>1</v>
      </c>
      <c r="D19" s="68">
        <v>649</v>
      </c>
      <c r="E19" s="69">
        <f t="shared" si="4"/>
        <v>649</v>
      </c>
      <c r="F19" s="68">
        <v>649</v>
      </c>
      <c r="G19" s="69">
        <f t="shared" si="5"/>
        <v>649</v>
      </c>
      <c r="H19" s="65">
        <v>498</v>
      </c>
      <c r="I19" s="69">
        <f t="shared" si="6"/>
        <v>498</v>
      </c>
      <c r="J19" s="68">
        <v>499</v>
      </c>
      <c r="K19" s="69">
        <f t="shared" si="7"/>
        <v>499</v>
      </c>
      <c r="L19" s="76">
        <f aca="true" t="shared" si="8" ref="L19:L33">(+D19+F19+H19+J19)/4</f>
        <v>573.75</v>
      </c>
      <c r="M19" s="42">
        <f aca="true" t="shared" si="9" ref="M19:M33">(+E19+G19+I19+K19)/4</f>
        <v>573.75</v>
      </c>
      <c r="N19" s="41">
        <f aca="true" t="shared" si="10" ref="N19:N33">MAX(D19,F19,H19,J19)</f>
        <v>649</v>
      </c>
      <c r="O19" s="42">
        <f aca="true" t="shared" si="11" ref="O19:O33">MAX(E19,G19,I19,K19)</f>
        <v>649</v>
      </c>
      <c r="P19" s="41">
        <f aca="true" t="shared" si="12" ref="P19:P33">MIN(D19,F19,H19,J19)</f>
        <v>498</v>
      </c>
      <c r="Q19" s="42">
        <f aca="true" t="shared" si="13" ref="Q19:Q33">MIN(E19,G19,I19,K19)</f>
        <v>498</v>
      </c>
      <c r="R19" s="59">
        <f aca="true" t="shared" si="14" ref="R19:R33">(N19-P19)/P19</f>
        <v>0.3032128514056225</v>
      </c>
    </row>
    <row r="20" spans="1:18" ht="14.25">
      <c r="A20" s="49" t="s">
        <v>25</v>
      </c>
      <c r="B20" s="90" t="s">
        <v>50</v>
      </c>
      <c r="C20" s="61">
        <v>1</v>
      </c>
      <c r="D20" s="68">
        <v>369</v>
      </c>
      <c r="E20" s="69">
        <f t="shared" si="4"/>
        <v>369</v>
      </c>
      <c r="F20" s="68">
        <v>359</v>
      </c>
      <c r="G20" s="69">
        <f t="shared" si="5"/>
        <v>359</v>
      </c>
      <c r="H20" s="65">
        <v>229</v>
      </c>
      <c r="I20" s="69">
        <f t="shared" si="6"/>
        <v>229</v>
      </c>
      <c r="J20" s="68">
        <v>293</v>
      </c>
      <c r="K20" s="69">
        <f t="shared" si="7"/>
        <v>293</v>
      </c>
      <c r="L20" s="76">
        <f t="shared" si="8"/>
        <v>312.5</v>
      </c>
      <c r="M20" s="42">
        <f t="shared" si="9"/>
        <v>312.5</v>
      </c>
      <c r="N20" s="41">
        <f t="shared" si="10"/>
        <v>369</v>
      </c>
      <c r="O20" s="42">
        <f t="shared" si="11"/>
        <v>369</v>
      </c>
      <c r="P20" s="41">
        <f t="shared" si="12"/>
        <v>229</v>
      </c>
      <c r="Q20" s="42">
        <f t="shared" si="13"/>
        <v>229</v>
      </c>
      <c r="R20" s="59">
        <f t="shared" si="14"/>
        <v>0.611353711790393</v>
      </c>
    </row>
    <row r="21" spans="1:18" ht="15" thickBot="1">
      <c r="A21" s="49" t="s">
        <v>27</v>
      </c>
      <c r="B21" s="90" t="s">
        <v>59</v>
      </c>
      <c r="C21" s="62">
        <v>0.5</v>
      </c>
      <c r="D21" s="68">
        <v>726</v>
      </c>
      <c r="E21" s="69">
        <f t="shared" si="4"/>
        <v>726</v>
      </c>
      <c r="F21" s="68">
        <v>939</v>
      </c>
      <c r="G21" s="69">
        <f t="shared" si="5"/>
        <v>939</v>
      </c>
      <c r="H21" s="65">
        <v>798</v>
      </c>
      <c r="I21" s="69">
        <f t="shared" si="6"/>
        <v>798</v>
      </c>
      <c r="J21" s="68">
        <v>776</v>
      </c>
      <c r="K21" s="69">
        <f t="shared" si="7"/>
        <v>776</v>
      </c>
      <c r="L21" s="76">
        <f t="shared" si="8"/>
        <v>809.75</v>
      </c>
      <c r="M21" s="42">
        <f t="shared" si="9"/>
        <v>809.75</v>
      </c>
      <c r="N21" s="41">
        <f t="shared" si="10"/>
        <v>939</v>
      </c>
      <c r="O21" s="42">
        <f t="shared" si="11"/>
        <v>939</v>
      </c>
      <c r="P21" s="41">
        <f t="shared" si="12"/>
        <v>726</v>
      </c>
      <c r="Q21" s="42">
        <f t="shared" si="13"/>
        <v>726</v>
      </c>
      <c r="R21" s="59">
        <f t="shared" si="14"/>
        <v>0.29338842975206614</v>
      </c>
    </row>
    <row r="22" spans="1:18" ht="15.75" thickBot="1">
      <c r="A22" s="2" t="s">
        <v>0</v>
      </c>
      <c r="B22" s="92"/>
      <c r="C22" s="45"/>
      <c r="D22" s="30"/>
      <c r="E22" s="33"/>
      <c r="F22" s="30"/>
      <c r="G22" s="33"/>
      <c r="H22" s="32"/>
      <c r="I22" s="33"/>
      <c r="J22" s="30"/>
      <c r="K22" s="33"/>
      <c r="L22" s="31"/>
      <c r="M22" s="31"/>
      <c r="N22" s="31"/>
      <c r="O22" s="31"/>
      <c r="P22" s="31"/>
      <c r="Q22" s="31"/>
      <c r="R22" s="33"/>
    </row>
    <row r="23" spans="1:18" ht="14.25">
      <c r="A23" s="49" t="s">
        <v>28</v>
      </c>
      <c r="B23" s="90" t="s">
        <v>58</v>
      </c>
      <c r="C23" s="61">
        <v>1</v>
      </c>
      <c r="D23" s="68">
        <v>319</v>
      </c>
      <c r="E23" s="69">
        <f>+D23*$C$4</f>
        <v>319</v>
      </c>
      <c r="F23" s="68">
        <v>349</v>
      </c>
      <c r="G23" s="69">
        <f>+F23*$C$4</f>
        <v>349</v>
      </c>
      <c r="H23" s="65">
        <v>139</v>
      </c>
      <c r="I23" s="69">
        <f>+H23*$C$4</f>
        <v>139</v>
      </c>
      <c r="J23" s="68">
        <v>129</v>
      </c>
      <c r="K23" s="69">
        <f>+J23*$C$4</f>
        <v>129</v>
      </c>
      <c r="L23" s="76">
        <f t="shared" si="8"/>
        <v>234</v>
      </c>
      <c r="M23" s="42">
        <f t="shared" si="9"/>
        <v>234</v>
      </c>
      <c r="N23" s="41">
        <f t="shared" si="10"/>
        <v>349</v>
      </c>
      <c r="O23" s="42">
        <f t="shared" si="11"/>
        <v>349</v>
      </c>
      <c r="P23" s="41">
        <f t="shared" si="12"/>
        <v>129</v>
      </c>
      <c r="Q23" s="42">
        <f t="shared" si="13"/>
        <v>129</v>
      </c>
      <c r="R23" s="59">
        <f t="shared" si="14"/>
        <v>1.7054263565891472</v>
      </c>
    </row>
    <row r="24" spans="1:18" ht="14.25">
      <c r="A24" s="49" t="s">
        <v>29</v>
      </c>
      <c r="B24" s="90" t="s">
        <v>58</v>
      </c>
      <c r="C24" s="61">
        <v>1</v>
      </c>
      <c r="D24" s="68">
        <v>299</v>
      </c>
      <c r="E24" s="69">
        <f>+D24*$C$4</f>
        <v>299</v>
      </c>
      <c r="F24" s="68">
        <v>319</v>
      </c>
      <c r="G24" s="69">
        <f>+F24*$C$4</f>
        <v>319</v>
      </c>
      <c r="H24" s="65">
        <v>229</v>
      </c>
      <c r="I24" s="69">
        <f>+H24*$C$4</f>
        <v>229</v>
      </c>
      <c r="J24" s="68">
        <v>285</v>
      </c>
      <c r="K24" s="69">
        <f>+J24*$C$4</f>
        <v>285</v>
      </c>
      <c r="L24" s="76">
        <f t="shared" si="8"/>
        <v>283</v>
      </c>
      <c r="M24" s="42">
        <f t="shared" si="9"/>
        <v>283</v>
      </c>
      <c r="N24" s="41">
        <f t="shared" si="10"/>
        <v>319</v>
      </c>
      <c r="O24" s="42">
        <f t="shared" si="11"/>
        <v>319</v>
      </c>
      <c r="P24" s="41">
        <f t="shared" si="12"/>
        <v>229</v>
      </c>
      <c r="Q24" s="42">
        <f t="shared" si="13"/>
        <v>229</v>
      </c>
      <c r="R24" s="59">
        <f t="shared" si="14"/>
        <v>0.3930131004366812</v>
      </c>
    </row>
    <row r="25" spans="1:18" ht="14.25">
      <c r="A25" s="49" t="s">
        <v>30</v>
      </c>
      <c r="B25" s="90" t="s">
        <v>52</v>
      </c>
      <c r="C25" s="62">
        <v>0.5</v>
      </c>
      <c r="D25" s="68">
        <v>399</v>
      </c>
      <c r="E25" s="69">
        <f>+D25*$C$4</f>
        <v>399</v>
      </c>
      <c r="F25" s="68">
        <v>359</v>
      </c>
      <c r="G25" s="69">
        <f>+F25*$C$4</f>
        <v>359</v>
      </c>
      <c r="H25" s="65">
        <v>247</v>
      </c>
      <c r="I25" s="69">
        <f>+H25*$C$4</f>
        <v>247</v>
      </c>
      <c r="J25" s="68">
        <v>249</v>
      </c>
      <c r="K25" s="69">
        <f>+J25*$C$4</f>
        <v>249</v>
      </c>
      <c r="L25" s="76">
        <f t="shared" si="8"/>
        <v>313.5</v>
      </c>
      <c r="M25" s="42">
        <f t="shared" si="9"/>
        <v>313.5</v>
      </c>
      <c r="N25" s="41">
        <f t="shared" si="10"/>
        <v>399</v>
      </c>
      <c r="O25" s="42">
        <f t="shared" si="11"/>
        <v>399</v>
      </c>
      <c r="P25" s="41">
        <f t="shared" si="12"/>
        <v>247</v>
      </c>
      <c r="Q25" s="42">
        <f t="shared" si="13"/>
        <v>247</v>
      </c>
      <c r="R25" s="59">
        <f t="shared" si="14"/>
        <v>0.6153846153846154</v>
      </c>
    </row>
    <row r="26" spans="1:18" ht="14.25">
      <c r="A26" s="49" t="s">
        <v>31</v>
      </c>
      <c r="B26" s="90" t="s">
        <v>58</v>
      </c>
      <c r="C26" s="61">
        <v>1</v>
      </c>
      <c r="D26" s="68">
        <v>279</v>
      </c>
      <c r="E26" s="69">
        <f>+D26*$C$4</f>
        <v>279</v>
      </c>
      <c r="F26" s="68">
        <v>249</v>
      </c>
      <c r="G26" s="69">
        <f>+F26*$C$4</f>
        <v>249</v>
      </c>
      <c r="H26" s="65">
        <v>229</v>
      </c>
      <c r="I26" s="69">
        <f>+H26*$C$4</f>
        <v>229</v>
      </c>
      <c r="J26" s="68">
        <v>285</v>
      </c>
      <c r="K26" s="69">
        <f>+J26*$C$4</f>
        <v>285</v>
      </c>
      <c r="L26" s="76">
        <f t="shared" si="8"/>
        <v>260.5</v>
      </c>
      <c r="M26" s="42">
        <f t="shared" si="9"/>
        <v>260.5</v>
      </c>
      <c r="N26" s="41">
        <f t="shared" si="10"/>
        <v>285</v>
      </c>
      <c r="O26" s="42">
        <f t="shared" si="11"/>
        <v>285</v>
      </c>
      <c r="P26" s="41">
        <f t="shared" si="12"/>
        <v>229</v>
      </c>
      <c r="Q26" s="42">
        <f t="shared" si="13"/>
        <v>229</v>
      </c>
      <c r="R26" s="59">
        <f t="shared" si="14"/>
        <v>0.2445414847161572</v>
      </c>
    </row>
    <row r="27" spans="1:18" ht="15" thickBot="1">
      <c r="A27" s="49" t="s">
        <v>10</v>
      </c>
      <c r="B27" s="90" t="s">
        <v>60</v>
      </c>
      <c r="C27" s="63">
        <v>1.5</v>
      </c>
      <c r="D27" s="68">
        <v>399</v>
      </c>
      <c r="E27" s="69">
        <f>+D27*$C$4</f>
        <v>399</v>
      </c>
      <c r="F27" s="68">
        <v>359</v>
      </c>
      <c r="G27" s="69">
        <f>+F27*$C$4</f>
        <v>359</v>
      </c>
      <c r="H27" s="65">
        <v>289</v>
      </c>
      <c r="I27" s="69">
        <f>+H27*$C$4</f>
        <v>289</v>
      </c>
      <c r="J27" s="68">
        <v>298</v>
      </c>
      <c r="K27" s="69">
        <f>+J27*$C$4</f>
        <v>298</v>
      </c>
      <c r="L27" s="76">
        <f t="shared" si="8"/>
        <v>336.25</v>
      </c>
      <c r="M27" s="42">
        <f t="shared" si="9"/>
        <v>336.25</v>
      </c>
      <c r="N27" s="41">
        <f t="shared" si="10"/>
        <v>399</v>
      </c>
      <c r="O27" s="42">
        <f t="shared" si="11"/>
        <v>399</v>
      </c>
      <c r="P27" s="41">
        <f t="shared" si="12"/>
        <v>289</v>
      </c>
      <c r="Q27" s="42">
        <f t="shared" si="13"/>
        <v>289</v>
      </c>
      <c r="R27" s="59">
        <f t="shared" si="14"/>
        <v>0.3806228373702422</v>
      </c>
    </row>
    <row r="28" spans="1:18" ht="15.75" thickBot="1">
      <c r="A28" s="2" t="s">
        <v>1</v>
      </c>
      <c r="B28" s="92"/>
      <c r="C28" s="45"/>
      <c r="D28" s="30"/>
      <c r="E28" s="33"/>
      <c r="F28" s="30"/>
      <c r="G28" s="33"/>
      <c r="H28" s="32"/>
      <c r="I28" s="33"/>
      <c r="J28" s="30"/>
      <c r="K28" s="33"/>
      <c r="L28" s="31">
        <f t="shared" si="8"/>
        <v>0</v>
      </c>
      <c r="M28" s="31">
        <f t="shared" si="9"/>
        <v>0</v>
      </c>
      <c r="N28" s="31">
        <f t="shared" si="10"/>
        <v>0</v>
      </c>
      <c r="O28" s="31">
        <f t="shared" si="11"/>
        <v>0</v>
      </c>
      <c r="P28" s="31">
        <f t="shared" si="12"/>
        <v>0</v>
      </c>
      <c r="Q28" s="31">
        <f t="shared" si="13"/>
        <v>0</v>
      </c>
      <c r="R28" s="33"/>
    </row>
    <row r="29" spans="1:18" ht="14.25">
      <c r="A29" s="49" t="s">
        <v>13</v>
      </c>
      <c r="B29" s="90" t="s">
        <v>57</v>
      </c>
      <c r="C29" s="61">
        <v>1</v>
      </c>
      <c r="D29" s="68">
        <v>179</v>
      </c>
      <c r="E29" s="69">
        <f>+D29*$C$4</f>
        <v>179</v>
      </c>
      <c r="F29" s="68">
        <v>179</v>
      </c>
      <c r="G29" s="69">
        <f>+F29*$C$4</f>
        <v>179</v>
      </c>
      <c r="H29" s="65">
        <v>109</v>
      </c>
      <c r="I29" s="69">
        <f>+H29*$C$4</f>
        <v>109</v>
      </c>
      <c r="J29" s="68">
        <v>119</v>
      </c>
      <c r="K29" s="69">
        <f>+J29*$C$4</f>
        <v>119</v>
      </c>
      <c r="L29" s="76">
        <f t="shared" si="8"/>
        <v>146.5</v>
      </c>
      <c r="M29" s="42">
        <f t="shared" si="9"/>
        <v>146.5</v>
      </c>
      <c r="N29" s="41">
        <f t="shared" si="10"/>
        <v>179</v>
      </c>
      <c r="O29" s="42">
        <f t="shared" si="11"/>
        <v>179</v>
      </c>
      <c r="P29" s="41">
        <f t="shared" si="12"/>
        <v>109</v>
      </c>
      <c r="Q29" s="42">
        <f t="shared" si="13"/>
        <v>109</v>
      </c>
      <c r="R29" s="59">
        <f t="shared" si="14"/>
        <v>0.6422018348623854</v>
      </c>
    </row>
    <row r="30" spans="1:18" ht="16.5" customHeight="1" thickBot="1">
      <c r="A30" s="49" t="s">
        <v>32</v>
      </c>
      <c r="B30" s="90" t="s">
        <v>50</v>
      </c>
      <c r="C30" s="61">
        <v>1</v>
      </c>
      <c r="D30" s="68">
        <v>239</v>
      </c>
      <c r="E30" s="69">
        <f>+D30*$C$4</f>
        <v>239</v>
      </c>
      <c r="F30" s="68">
        <v>259</v>
      </c>
      <c r="G30" s="69">
        <f>+F30*$C$4</f>
        <v>259</v>
      </c>
      <c r="H30" s="65">
        <v>197</v>
      </c>
      <c r="I30" s="69">
        <f>+H30*$C$4</f>
        <v>197</v>
      </c>
      <c r="J30" s="68">
        <v>239</v>
      </c>
      <c r="K30" s="69">
        <f>+J30*$C$4</f>
        <v>239</v>
      </c>
      <c r="L30" s="76">
        <f t="shared" si="8"/>
        <v>233.5</v>
      </c>
      <c r="M30" s="42">
        <f t="shared" si="9"/>
        <v>233.5</v>
      </c>
      <c r="N30" s="41">
        <f t="shared" si="10"/>
        <v>259</v>
      </c>
      <c r="O30" s="42">
        <f t="shared" si="11"/>
        <v>259</v>
      </c>
      <c r="P30" s="41">
        <f t="shared" si="12"/>
        <v>197</v>
      </c>
      <c r="Q30" s="42">
        <f t="shared" si="13"/>
        <v>197</v>
      </c>
      <c r="R30" s="59">
        <f t="shared" si="14"/>
        <v>0.3147208121827411</v>
      </c>
    </row>
    <row r="31" spans="1:18" ht="15.75" thickBot="1">
      <c r="A31" s="2" t="s">
        <v>4</v>
      </c>
      <c r="B31" s="92"/>
      <c r="C31" s="45"/>
      <c r="D31" s="30"/>
      <c r="E31" s="33"/>
      <c r="F31" s="30"/>
      <c r="G31" s="33"/>
      <c r="H31" s="32"/>
      <c r="I31" s="33"/>
      <c r="J31" s="30"/>
      <c r="K31" s="33"/>
      <c r="L31" s="31">
        <f t="shared" si="8"/>
        <v>0</v>
      </c>
      <c r="M31" s="31">
        <f t="shared" si="9"/>
        <v>0</v>
      </c>
      <c r="N31" s="31">
        <f t="shared" si="10"/>
        <v>0</v>
      </c>
      <c r="O31" s="31">
        <f t="shared" si="11"/>
        <v>0</v>
      </c>
      <c r="P31" s="31">
        <f t="shared" si="12"/>
        <v>0</v>
      </c>
      <c r="Q31" s="31">
        <f t="shared" si="13"/>
        <v>0</v>
      </c>
      <c r="R31" s="33"/>
    </row>
    <row r="32" spans="1:18" s="8" customFormat="1" ht="14.25">
      <c r="A32" s="49" t="s">
        <v>47</v>
      </c>
      <c r="B32" s="90" t="s">
        <v>61</v>
      </c>
      <c r="C32" s="62">
        <v>0.75</v>
      </c>
      <c r="D32" s="68">
        <v>612</v>
      </c>
      <c r="E32" s="69">
        <f>+D32*$C$4</f>
        <v>612</v>
      </c>
      <c r="F32" s="68">
        <v>463</v>
      </c>
      <c r="G32" s="69">
        <f>+F32*$C$4</f>
        <v>463</v>
      </c>
      <c r="H32" s="65">
        <v>399</v>
      </c>
      <c r="I32" s="69">
        <f>+H32*$C$4</f>
        <v>399</v>
      </c>
      <c r="J32" s="68">
        <v>483</v>
      </c>
      <c r="K32" s="69">
        <f>+J32*$C$4</f>
        <v>483</v>
      </c>
      <c r="L32" s="76">
        <f t="shared" si="8"/>
        <v>489.25</v>
      </c>
      <c r="M32" s="42">
        <f t="shared" si="9"/>
        <v>489.25</v>
      </c>
      <c r="N32" s="41">
        <f t="shared" si="10"/>
        <v>612</v>
      </c>
      <c r="O32" s="42">
        <f t="shared" si="11"/>
        <v>612</v>
      </c>
      <c r="P32" s="41">
        <f t="shared" si="12"/>
        <v>399</v>
      </c>
      <c r="Q32" s="42">
        <f t="shared" si="13"/>
        <v>399</v>
      </c>
      <c r="R32" s="59">
        <f t="shared" si="14"/>
        <v>0.5338345864661654</v>
      </c>
    </row>
    <row r="33" spans="1:18" s="8" customFormat="1" ht="15" thickBot="1">
      <c r="A33" s="50" t="s">
        <v>33</v>
      </c>
      <c r="B33" s="93" t="s">
        <v>50</v>
      </c>
      <c r="C33" s="64">
        <v>1</v>
      </c>
      <c r="D33" s="71">
        <v>409</v>
      </c>
      <c r="E33" s="72">
        <f>+D33*$C$4</f>
        <v>409</v>
      </c>
      <c r="F33" s="71">
        <v>459</v>
      </c>
      <c r="G33" s="72">
        <f>+F33*$C$4</f>
        <v>459</v>
      </c>
      <c r="H33" s="66">
        <v>289</v>
      </c>
      <c r="I33" s="72">
        <f>+H33*$C$4</f>
        <v>289</v>
      </c>
      <c r="J33" s="71">
        <v>298</v>
      </c>
      <c r="K33" s="72">
        <f>+J33*$C$4</f>
        <v>298</v>
      </c>
      <c r="L33" s="77">
        <f t="shared" si="8"/>
        <v>363.75</v>
      </c>
      <c r="M33" s="52">
        <f t="shared" si="9"/>
        <v>363.75</v>
      </c>
      <c r="N33" s="51">
        <f t="shared" si="10"/>
        <v>459</v>
      </c>
      <c r="O33" s="52">
        <f t="shared" si="11"/>
        <v>459</v>
      </c>
      <c r="P33" s="51">
        <f t="shared" si="12"/>
        <v>289</v>
      </c>
      <c r="Q33" s="52">
        <f t="shared" si="13"/>
        <v>289</v>
      </c>
      <c r="R33" s="60">
        <f t="shared" si="14"/>
        <v>0.5882352941176471</v>
      </c>
    </row>
    <row r="34" spans="1:18" s="8" customFormat="1" ht="15.75" thickBot="1">
      <c r="A34" s="53"/>
      <c r="B34" s="94"/>
      <c r="C34" s="54"/>
      <c r="D34" s="73"/>
      <c r="E34" s="74">
        <f>SUM(E4:E33)</f>
        <v>12084</v>
      </c>
      <c r="F34" s="75"/>
      <c r="G34" s="74">
        <f>SUM(G4:G33)</f>
        <v>11458.742490989187</v>
      </c>
      <c r="H34" s="58"/>
      <c r="I34" s="74">
        <f>SUM(I4:I33)</f>
        <v>9160.670588235294</v>
      </c>
      <c r="J34" s="78"/>
      <c r="K34" s="74">
        <f>SUM(K4:K33)</f>
        <v>9910.636363636364</v>
      </c>
      <c r="L34" s="55"/>
      <c r="M34" s="55"/>
      <c r="N34" s="55"/>
      <c r="O34" s="55"/>
      <c r="P34" s="56"/>
      <c r="Q34" s="56"/>
      <c r="R34" s="57"/>
    </row>
    <row r="35" spans="3:7" ht="15" thickBot="1">
      <c r="C35" s="6"/>
      <c r="D35" s="6"/>
      <c r="F35" s="6"/>
      <c r="G35" s="6"/>
    </row>
    <row r="36" spans="1:9" s="8" customFormat="1" ht="14.25">
      <c r="A36" s="20" t="s">
        <v>5</v>
      </c>
      <c r="B36" s="10"/>
      <c r="G36" s="5"/>
      <c r="H36" s="5"/>
      <c r="I36" s="5"/>
    </row>
    <row r="37" spans="1:7" ht="15" thickBot="1">
      <c r="A37" s="22" t="s">
        <v>6</v>
      </c>
      <c r="B37" s="21"/>
      <c r="C37" s="6"/>
      <c r="D37" s="6"/>
      <c r="F37" s="6"/>
      <c r="G37" s="6"/>
    </row>
    <row r="38" spans="1:2" ht="15" thickBot="1">
      <c r="A38" s="23"/>
      <c r="B38" s="21"/>
    </row>
    <row r="39" spans="1:3" ht="16.5" thickBot="1">
      <c r="A39" s="97" t="s">
        <v>62</v>
      </c>
      <c r="B39" s="98"/>
      <c r="C39" s="99"/>
    </row>
    <row r="40" spans="1:4" ht="32.25" thickBot="1">
      <c r="A40" s="24"/>
      <c r="B40" s="25" t="s">
        <v>41</v>
      </c>
      <c r="C40" s="26"/>
      <c r="D40" s="26" t="s">
        <v>42</v>
      </c>
    </row>
    <row r="41" spans="1:4" ht="15">
      <c r="A41" s="27" t="s">
        <v>43</v>
      </c>
      <c r="B41" s="79">
        <f>+I34</f>
        <v>9160.670588235294</v>
      </c>
      <c r="C41" s="82"/>
      <c r="D41" s="85">
        <v>100</v>
      </c>
    </row>
    <row r="42" spans="1:4" ht="15">
      <c r="A42" s="28" t="s">
        <v>44</v>
      </c>
      <c r="B42" s="80">
        <f>+K34</f>
        <v>9910.636363636364</v>
      </c>
      <c r="C42" s="83"/>
      <c r="D42" s="86">
        <f>+(B42/B41)*100</f>
        <v>108.18679995287923</v>
      </c>
    </row>
    <row r="43" spans="1:4" ht="15">
      <c r="A43" s="28" t="s">
        <v>45</v>
      </c>
      <c r="B43" s="80">
        <f>+G34</f>
        <v>11458.742490989187</v>
      </c>
      <c r="C43" s="83"/>
      <c r="D43" s="86">
        <f>+(B43/B41)*100</f>
        <v>125.08628468428087</v>
      </c>
    </row>
    <row r="44" spans="1:4" ht="15.75" thickBot="1">
      <c r="A44" s="29" t="s">
        <v>46</v>
      </c>
      <c r="B44" s="81">
        <f>+E34</f>
        <v>12084</v>
      </c>
      <c r="C44" s="84"/>
      <c r="D44" s="87">
        <f>+(B44/B41)*100</f>
        <v>131.91174034266692</v>
      </c>
    </row>
  </sheetData>
  <sheetProtection/>
  <mergeCells count="8">
    <mergeCell ref="P1:Q1"/>
    <mergeCell ref="A39:C39"/>
    <mergeCell ref="D1:E1"/>
    <mergeCell ref="F1:G1"/>
    <mergeCell ref="H1:I1"/>
    <mergeCell ref="J1:K1"/>
    <mergeCell ref="L1:M1"/>
    <mergeCell ref="N1:O1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8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3:B37"/>
  <sheetViews>
    <sheetView zoomScalePageLayoutView="0" workbookViewId="0" topLeftCell="H6">
      <selection activeCell="H35" sqref="H35"/>
    </sheetView>
  </sheetViews>
  <sheetFormatPr defaultColWidth="9.140625" defaultRowHeight="15"/>
  <sheetData>
    <row r="33" ht="15">
      <c r="B33" t="s">
        <v>42</v>
      </c>
    </row>
    <row r="34" spans="1:2" ht="15">
      <c r="A34" t="s">
        <v>43</v>
      </c>
      <c r="B34">
        <v>100</v>
      </c>
    </row>
    <row r="35" spans="1:2" ht="15">
      <c r="A35" t="s">
        <v>44</v>
      </c>
      <c r="B35" s="88">
        <v>108.18679995287923</v>
      </c>
    </row>
    <row r="36" spans="1:2" ht="15">
      <c r="A36" t="s">
        <v>45</v>
      </c>
      <c r="B36" s="88">
        <v>125.08628468428087</v>
      </c>
    </row>
    <row r="37" spans="1:2" ht="15">
      <c r="A37" t="s">
        <v>46</v>
      </c>
      <c r="B37" s="88">
        <v>131.91174034266692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Sveinbjarnardóttir</dc:creator>
  <cp:keywords/>
  <dc:description/>
  <cp:lastModifiedBy>Ester Sveinbjarnardóttir</cp:lastModifiedBy>
  <cp:lastPrinted>2009-11-06T15:03:51Z</cp:lastPrinted>
  <dcterms:created xsi:type="dcterms:W3CDTF">2009-02-10T09:45:40Z</dcterms:created>
  <dcterms:modified xsi:type="dcterms:W3CDTF">2009-11-09T10:11:41Z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