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Velferðarnefnd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F49" i="1"/>
  <c r="E49" i="1"/>
  <c r="G48" i="1"/>
  <c r="F48" i="1"/>
  <c r="E48" i="1"/>
  <c r="G47" i="1"/>
  <c r="F47" i="1"/>
  <c r="E47" i="1"/>
  <c r="G46" i="1"/>
  <c r="F46" i="1"/>
  <c r="E46" i="1"/>
  <c r="S33" i="1"/>
  <c r="R33" i="1"/>
  <c r="Q33" i="1"/>
  <c r="P33" i="1"/>
  <c r="O33" i="1"/>
  <c r="N33" i="1"/>
  <c r="M33" i="1"/>
  <c r="L33" i="1"/>
  <c r="K33" i="1"/>
  <c r="S31" i="1"/>
  <c r="R31" i="1"/>
  <c r="Q31" i="1"/>
  <c r="P31" i="1"/>
  <c r="O31" i="1"/>
  <c r="N31" i="1"/>
  <c r="M31" i="1"/>
  <c r="L31" i="1"/>
  <c r="K31" i="1"/>
  <c r="S29" i="1"/>
  <c r="R29" i="1"/>
  <c r="Q29" i="1"/>
  <c r="P29" i="1"/>
  <c r="O29" i="1"/>
  <c r="N29" i="1"/>
  <c r="M29" i="1"/>
  <c r="L29" i="1"/>
  <c r="K29" i="1"/>
  <c r="S27" i="1"/>
  <c r="R27" i="1"/>
  <c r="Q27" i="1"/>
  <c r="P27" i="1"/>
  <c r="O27" i="1"/>
  <c r="N27" i="1"/>
  <c r="M27" i="1"/>
  <c r="L27" i="1"/>
  <c r="K27" i="1"/>
  <c r="S24" i="1"/>
  <c r="P24" i="1"/>
  <c r="M24" i="1"/>
  <c r="S23" i="1"/>
  <c r="R23" i="1"/>
  <c r="Q23" i="1"/>
  <c r="P23" i="1"/>
  <c r="O23" i="1"/>
  <c r="N23" i="1"/>
  <c r="M23" i="1"/>
  <c r="L23" i="1"/>
  <c r="K23" i="1"/>
  <c r="S20" i="1"/>
  <c r="P20" i="1"/>
  <c r="M20" i="1"/>
  <c r="S19" i="1"/>
  <c r="R19" i="1"/>
  <c r="Q19" i="1"/>
  <c r="P19" i="1"/>
  <c r="O19" i="1"/>
  <c r="N19" i="1"/>
  <c r="M19" i="1"/>
  <c r="L19" i="1"/>
  <c r="K19" i="1"/>
  <c r="S17" i="1"/>
  <c r="P17" i="1"/>
  <c r="M17" i="1"/>
  <c r="S16" i="1"/>
  <c r="R16" i="1"/>
  <c r="Q16" i="1"/>
  <c r="P16" i="1"/>
  <c r="O16" i="1"/>
  <c r="N16" i="1"/>
  <c r="M16" i="1"/>
  <c r="L16" i="1"/>
  <c r="K16" i="1"/>
  <c r="S15" i="1"/>
  <c r="R15" i="1"/>
  <c r="Q15" i="1"/>
  <c r="P15" i="1"/>
  <c r="O15" i="1"/>
  <c r="N15" i="1"/>
  <c r="M15" i="1"/>
  <c r="L15" i="1"/>
  <c r="K15" i="1"/>
  <c r="S14" i="1"/>
  <c r="R14" i="1"/>
  <c r="Q14" i="1"/>
  <c r="P14" i="1"/>
  <c r="O14" i="1"/>
  <c r="N14" i="1"/>
  <c r="M14" i="1"/>
  <c r="L14" i="1"/>
  <c r="K14" i="1"/>
  <c r="S13" i="1"/>
  <c r="R13" i="1"/>
  <c r="Q13" i="1"/>
  <c r="P13" i="1"/>
  <c r="O13" i="1"/>
  <c r="N13" i="1"/>
  <c r="M13" i="1"/>
  <c r="L13" i="1"/>
  <c r="K13" i="1"/>
  <c r="S10" i="1"/>
  <c r="R10" i="1"/>
  <c r="Q10" i="1"/>
  <c r="P10" i="1"/>
  <c r="O10" i="1"/>
  <c r="N10" i="1"/>
  <c r="M10" i="1"/>
  <c r="L10" i="1"/>
  <c r="K10" i="1"/>
  <c r="S9" i="1"/>
  <c r="R9" i="1"/>
  <c r="Q9" i="1"/>
  <c r="P9" i="1"/>
  <c r="O9" i="1"/>
  <c r="N9" i="1"/>
  <c r="M9" i="1"/>
  <c r="L9" i="1"/>
  <c r="K9" i="1"/>
  <c r="S8" i="1"/>
  <c r="R8" i="1"/>
  <c r="Q8" i="1"/>
  <c r="P8" i="1"/>
  <c r="O8" i="1"/>
  <c r="N8" i="1"/>
  <c r="M8" i="1"/>
  <c r="L8" i="1"/>
  <c r="K8" i="1"/>
  <c r="S7" i="1"/>
  <c r="R7" i="1"/>
  <c r="Q7" i="1"/>
  <c r="P7" i="1"/>
  <c r="O7" i="1"/>
  <c r="N7" i="1"/>
  <c r="M7" i="1"/>
  <c r="L7" i="1"/>
  <c r="K7" i="1"/>
</calcChain>
</file>

<file path=xl/sharedStrings.xml><?xml version="1.0" encoding="utf-8"?>
<sst xmlns="http://schemas.openxmlformats.org/spreadsheetml/2006/main" count="107" uniqueCount="73">
  <si>
    <t>Gjaldskrá sjukratygginga Íslands fyrir læknisþjónustu og heilsugæslu</t>
  </si>
  <si>
    <t>Breyting 1.1.14 - 7.7.14</t>
  </si>
  <si>
    <t>Breyting 1.1.13 - 1.1.14</t>
  </si>
  <si>
    <t>Breyting 1.1.13 - 7.7.14</t>
  </si>
  <si>
    <t>Almennt gjald</t>
  </si>
  <si>
    <t>Aldraðir I</t>
  </si>
  <si>
    <t xml:space="preserve">Aldraðir II og öryrkjar </t>
  </si>
  <si>
    <r>
      <t>Heilsugæsla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</si>
  <si>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t>Koma á heilsugæslustöð eða til heimilislæknis á dagvinnutíma kl. 8-16</t>
  </si>
  <si>
    <t>Koma á heilsugæslustöð utan dagvinnutíma kl. 16-8 og á laugard. og helgid.</t>
  </si>
  <si>
    <t>Vitjun læknis á dagvinnutíma</t>
  </si>
  <si>
    <t>Vitjun læknis utan dagvinnutíma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</si>
  <si>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Börn yngri en 18 ára greiða ekkert fyrir vitjanir á heilsugæslustöðvum </t>
    </r>
  </si>
  <si>
    <t>Rannsóknir og greiningar</t>
  </si>
  <si>
    <t>*Krabbameinsleit/legstrok</t>
  </si>
  <si>
    <t>*Krabbameinsleit/mynd af brjóstum</t>
  </si>
  <si>
    <t>*Krabbameinsleit/legstrok og mynd af brjóstum í sömu komu</t>
  </si>
  <si>
    <t>Koma til röntgengreiningar og beinþéttnimælingar</t>
  </si>
  <si>
    <t>3 000 kr. + 40%</t>
  </si>
  <si>
    <t>2. 400 kr.+13,33%</t>
  </si>
  <si>
    <t>1.100 kr. +13,33%</t>
  </si>
  <si>
    <t>2.700 kr. + 40% umsömdu heildarverði</t>
  </si>
  <si>
    <t>2.200 kr. +13,33% umsömdu heildarverði</t>
  </si>
  <si>
    <t>1.000 kr. +13,33% umsömdu heildarverði</t>
  </si>
  <si>
    <t>2.400 kr. + 40% umframkostnaður</t>
  </si>
  <si>
    <t>2.000 kr. +13,33% umframkostnaður</t>
  </si>
  <si>
    <t>910 kr. + 13,33% umframkostnaður</t>
  </si>
  <si>
    <t>Börn yngri en 18 ára</t>
  </si>
  <si>
    <t>1/9 af fullu almennu gjaldi þó að lágmarki kr. 480</t>
  </si>
  <si>
    <t>1/9 af fullu almennu gjaldi þó að lágmarki kr. 440</t>
  </si>
  <si>
    <t>1/9 af fullu almennu gjaldi þó að lágmarki kr. 400</t>
  </si>
  <si>
    <t>Börn með umönnunarkort</t>
  </si>
  <si>
    <t xml:space="preserve"> - kr.</t>
  </si>
  <si>
    <t>Rannsóknir með beiðni</t>
  </si>
  <si>
    <t>Sérfræðingar og sjúkrahús</t>
  </si>
  <si>
    <t>Koma til samningsbundins sérfræðings og á göngudeild</t>
  </si>
  <si>
    <t>5.400 kr. + 40% af umframkostnaði</t>
  </si>
  <si>
    <t>4. 200 kr. + 13,33% afumframkostnaði</t>
  </si>
  <si>
    <t>1.950 kr. + 13,33% af umframkostnaði</t>
  </si>
  <si>
    <t>5.000 kr. + 40% af umsömdu heildarverði</t>
  </si>
  <si>
    <t>3.900 kr. +13,33% af umsömdu heildarverði</t>
  </si>
  <si>
    <t>1.800 kr. + 13,33% af umsömdu heildarverði</t>
  </si>
  <si>
    <t>4.500 kr. + 40% umframkostnaður</t>
  </si>
  <si>
    <t>3.500 kr. +13,33% umframkostnaður</t>
  </si>
  <si>
    <t>1.600 kr. 13,33% umframkostnaður</t>
  </si>
  <si>
    <t>1/9 af fullu almennu gjaldi þó að lágmarki kr. 850</t>
  </si>
  <si>
    <t>1/9 af fullu almennu gjaldi þó að lágmarki kr. 790</t>
  </si>
  <si>
    <t>1/9 af fullu almennu gjaldi þó að lágmarki kr. 720</t>
  </si>
  <si>
    <t>-hjá sérfræðingi á göngudeild</t>
  </si>
  <si>
    <t xml:space="preserve">- kr. </t>
  </si>
  <si>
    <t>**Slysadeild/bráðamóttaka sjúkrahúss</t>
  </si>
  <si>
    <t>Börn yngri en 18 ára og börn með umönnunarkort</t>
  </si>
  <si>
    <t>**Koma/endurkoma á göngudeild sjúkrahúss v/þjónustu annarra en lækna</t>
  </si>
  <si>
    <t>Kransæða- og hjartaþræðing</t>
  </si>
  <si>
    <t xml:space="preserve">Börn yngri en 18 ára </t>
  </si>
  <si>
    <t xml:space="preserve"> - kr. </t>
  </si>
  <si>
    <t>Keiluskurðaðgerð</t>
  </si>
  <si>
    <t xml:space="preserve">**Sjúkratryggðir sem koma oftar en einu sinni á sólarhring í </t>
  </si>
  <si>
    <t xml:space="preserve">Aldraðir I: </t>
  </si>
  <si>
    <t xml:space="preserve">lyfjagjafir eða sáraskiptingar skulu einungis greiða fyrir eina </t>
  </si>
  <si>
    <t>aldraðir 67 t.o.m. 69 ára sem hafa engan eða skertan lífeyri</t>
  </si>
  <si>
    <t>komu á sólarhring</t>
  </si>
  <si>
    <t>Aldraðir II:</t>
  </si>
  <si>
    <t>- aldraðir 70 ára og eldri</t>
  </si>
  <si>
    <t>-aldraðir 67 t.o.m. 69 ára sem nutu örorkulífeyris fram til 67 ára aldurs</t>
  </si>
  <si>
    <t>-aldraðir 60 t.o.m. 69 ára sem njóta óskerts ellilífeyris</t>
  </si>
  <si>
    <t>- Þeir sem hafa verið í atvinnuleit lengur en sex mánuði</t>
  </si>
  <si>
    <t>Árlegar greiðslur sem þarf að greiða fyrir heilbrigðisþjónustu áður en afsláttarkort er gefið út:</t>
  </si>
  <si>
    <t>Breyting 1.1.14-7.7.14</t>
  </si>
  <si>
    <t>Breyting frá 1.1.13 -7.7.2014</t>
  </si>
  <si>
    <t xml:space="preserve">Einstaklingar 18-66 ára </t>
  </si>
  <si>
    <t>Aldraðir II og örykjar</t>
  </si>
  <si>
    <t>Börn yngir en 18 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</si>
</sst>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r.&quot;;\-#,##0\ &quot;kr.&quot;"/>
    <numFmt numFmtId="41" formatCode="_-* #,##0\ _k_r_._-;\-* #,##0\ _k_r_._-;_-* &quot;-&quot;\ _k_r_._-;_-@_-"/>
    <numFmt numFmtId="164" formatCode="#,##0\ &quot;kr.&quot;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horizontal="center"/>
    </xf>
    <xf numFmtId="0" fontId="0" fillId="0" borderId="1" xfId="0" applyBorder="1"/>
    <xf numFmtId="15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5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5" fontId="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5" fontId="4" fillId="3" borderId="5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8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4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0" fillId="0" borderId="12" xfId="0" applyBorder="1" applyAlignment="1">
      <alignment vertical="center" wrapText="1"/>
    </xf>
    <xf numFmtId="164" fontId="0" fillId="0" borderId="13" xfId="1" applyNumberFormat="1" applyFont="1" applyBorder="1" applyAlignment="1">
      <alignment horizontal="center" vertical="center" wrapText="1"/>
    </xf>
    <xf numFmtId="164" fontId="0" fillId="0" borderId="14" xfId="1" applyNumberFormat="1" applyFont="1" applyBorder="1" applyAlignment="1">
      <alignment horizontal="center" vertical="center" wrapText="1"/>
    </xf>
    <xf numFmtId="164" fontId="0" fillId="0" borderId="15" xfId="1" applyNumberFormat="1" applyFont="1" applyBorder="1" applyAlignment="1">
      <alignment horizontal="center" vertical="center" wrapText="1"/>
    </xf>
    <xf numFmtId="5" fontId="0" fillId="0" borderId="13" xfId="0" applyNumberFormat="1" applyBorder="1" applyAlignment="1">
      <alignment horizontal="center" vertical="center"/>
    </xf>
    <xf numFmtId="5" fontId="0" fillId="0" borderId="14" xfId="0" applyNumberFormat="1" applyBorder="1" applyAlignment="1">
      <alignment horizontal="center" vertical="center"/>
    </xf>
    <xf numFmtId="5" fontId="0" fillId="0" borderId="15" xfId="0" applyNumberFormat="1" applyBorder="1" applyAlignment="1">
      <alignment horizontal="center" vertical="center"/>
    </xf>
    <xf numFmtId="5" fontId="0" fillId="0" borderId="16" xfId="0" applyNumberFormat="1" applyBorder="1" applyAlignment="1">
      <alignment horizontal="center" vertical="center"/>
    </xf>
    <xf numFmtId="165" fontId="0" fillId="2" borderId="17" xfId="2" applyNumberFormat="1" applyFont="1" applyFill="1" applyBorder="1" applyAlignment="1">
      <alignment horizontal="center" vertical="center"/>
    </xf>
    <xf numFmtId="165" fontId="0" fillId="2" borderId="18" xfId="2" applyNumberFormat="1" applyFont="1" applyFill="1" applyBorder="1" applyAlignment="1">
      <alignment horizontal="center" vertical="center"/>
    </xf>
    <xf numFmtId="165" fontId="0" fillId="2" borderId="19" xfId="2" applyNumberFormat="1" applyFont="1" applyFill="1" applyBorder="1" applyAlignment="1">
      <alignment horizontal="center" vertical="center"/>
    </xf>
    <xf numFmtId="165" fontId="0" fillId="3" borderId="17" xfId="2" applyNumberFormat="1" applyFont="1" applyFill="1" applyBorder="1" applyAlignment="1">
      <alignment horizontal="center" vertical="center"/>
    </xf>
    <xf numFmtId="165" fontId="0" fillId="3" borderId="18" xfId="2" applyNumberFormat="1" applyFont="1" applyFill="1" applyBorder="1" applyAlignment="1">
      <alignment horizontal="center" vertical="center"/>
    </xf>
    <xf numFmtId="165" fontId="0" fillId="3" borderId="19" xfId="2" applyNumberFormat="1" applyFont="1" applyFill="1" applyBorder="1" applyAlignment="1">
      <alignment horizontal="center" vertical="center"/>
    </xf>
    <xf numFmtId="9" fontId="0" fillId="3" borderId="17" xfId="2" applyFont="1" applyFill="1" applyBorder="1" applyAlignment="1">
      <alignment horizontal="center"/>
    </xf>
    <xf numFmtId="9" fontId="0" fillId="3" borderId="18" xfId="2" applyFont="1" applyFill="1" applyBorder="1" applyAlignment="1">
      <alignment horizontal="center"/>
    </xf>
    <xf numFmtId="9" fontId="0" fillId="3" borderId="20" xfId="2" applyFont="1" applyFill="1" applyBorder="1" applyAlignment="1">
      <alignment horizontal="center"/>
    </xf>
    <xf numFmtId="0" fontId="0" fillId="0" borderId="21" xfId="0" applyBorder="1" applyAlignment="1">
      <alignment vertical="center" wrapText="1"/>
    </xf>
    <xf numFmtId="164" fontId="0" fillId="0" borderId="22" xfId="1" applyNumberFormat="1" applyFont="1" applyBorder="1" applyAlignment="1">
      <alignment horizontal="center" vertical="center" wrapText="1"/>
    </xf>
    <xf numFmtId="164" fontId="0" fillId="0" borderId="23" xfId="1" applyNumberFormat="1" applyFont="1" applyBorder="1" applyAlignment="1">
      <alignment horizontal="center" vertical="center" wrapText="1"/>
    </xf>
    <xf numFmtId="164" fontId="0" fillId="0" borderId="24" xfId="1" applyNumberFormat="1" applyFont="1" applyBorder="1" applyAlignment="1">
      <alignment horizontal="center" vertical="center" wrapText="1"/>
    </xf>
    <xf numFmtId="5" fontId="0" fillId="0" borderId="22" xfId="0" applyNumberFormat="1" applyBorder="1" applyAlignment="1">
      <alignment horizontal="center" vertical="center"/>
    </xf>
    <xf numFmtId="5" fontId="0" fillId="0" borderId="23" xfId="0" applyNumberFormat="1" applyBorder="1" applyAlignment="1">
      <alignment horizontal="center" vertical="center"/>
    </xf>
    <xf numFmtId="5" fontId="0" fillId="0" borderId="24" xfId="0" applyNumberFormat="1" applyBorder="1" applyAlignment="1">
      <alignment horizontal="center" vertical="center"/>
    </xf>
    <xf numFmtId="5" fontId="0" fillId="0" borderId="25" xfId="0" applyNumberFormat="1" applyBorder="1" applyAlignment="1">
      <alignment horizontal="center" vertical="center"/>
    </xf>
    <xf numFmtId="165" fontId="0" fillId="2" borderId="22" xfId="2" applyNumberFormat="1" applyFont="1" applyFill="1" applyBorder="1" applyAlignment="1">
      <alignment horizontal="center" vertical="center"/>
    </xf>
    <xf numFmtId="165" fontId="0" fillId="2" borderId="23" xfId="2" applyNumberFormat="1" applyFont="1" applyFill="1" applyBorder="1" applyAlignment="1">
      <alignment horizontal="center" vertical="center"/>
    </xf>
    <xf numFmtId="165" fontId="0" fillId="2" borderId="25" xfId="2" applyNumberFormat="1" applyFont="1" applyFill="1" applyBorder="1" applyAlignment="1">
      <alignment horizontal="center" vertical="center"/>
    </xf>
    <xf numFmtId="165" fontId="0" fillId="3" borderId="22" xfId="2" applyNumberFormat="1" applyFont="1" applyFill="1" applyBorder="1" applyAlignment="1">
      <alignment horizontal="center" vertical="center"/>
    </xf>
    <xf numFmtId="165" fontId="0" fillId="3" borderId="23" xfId="2" applyNumberFormat="1" applyFont="1" applyFill="1" applyBorder="1" applyAlignment="1">
      <alignment horizontal="center" vertical="center"/>
    </xf>
    <xf numFmtId="165" fontId="0" fillId="3" borderId="25" xfId="2" applyNumberFormat="1" applyFont="1" applyFill="1" applyBorder="1" applyAlignment="1">
      <alignment horizontal="center" vertical="center"/>
    </xf>
    <xf numFmtId="9" fontId="0" fillId="3" borderId="22" xfId="2" applyFont="1" applyFill="1" applyBorder="1" applyAlignment="1">
      <alignment horizontal="center"/>
    </xf>
    <xf numFmtId="9" fontId="0" fillId="3" borderId="23" xfId="2" applyFont="1" applyFill="1" applyBorder="1" applyAlignment="1">
      <alignment horizontal="center"/>
    </xf>
    <xf numFmtId="9" fontId="0" fillId="3" borderId="24" xfId="2" applyFont="1" applyFill="1" applyBorder="1" applyAlignment="1">
      <alignment horizontal="center"/>
    </xf>
    <xf numFmtId="0" fontId="0" fillId="0" borderId="26" xfId="0" applyBorder="1" applyAlignment="1">
      <alignment vertical="center"/>
    </xf>
    <xf numFmtId="164" fontId="0" fillId="0" borderId="22" xfId="1" applyNumberFormat="1" applyFont="1" applyBorder="1" applyAlignment="1">
      <alignment horizontal="center" vertical="center"/>
    </xf>
    <xf numFmtId="164" fontId="0" fillId="0" borderId="23" xfId="1" applyNumberFormat="1" applyFont="1" applyBorder="1" applyAlignment="1">
      <alignment horizontal="center" vertical="center"/>
    </xf>
    <xf numFmtId="164" fontId="0" fillId="0" borderId="24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/>
    <xf numFmtId="0" fontId="0" fillId="0" borderId="0" xfId="0" applyBorder="1"/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34" xfId="0" applyBorder="1" applyAlignment="1">
      <alignment vertical="center"/>
    </xf>
    <xf numFmtId="164" fontId="0" fillId="0" borderId="13" xfId="1" applyNumberFormat="1" applyFont="1" applyBorder="1" applyAlignment="1">
      <alignment horizontal="center" vertical="center"/>
    </xf>
    <xf numFmtId="164" fontId="0" fillId="0" borderId="14" xfId="1" applyNumberFormat="1" applyFon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  <xf numFmtId="165" fontId="0" fillId="2" borderId="17" xfId="2" applyNumberFormat="1" applyFont="1" applyFill="1" applyBorder="1" applyAlignment="1">
      <alignment horizontal="center"/>
    </xf>
    <xf numFmtId="165" fontId="0" fillId="2" borderId="18" xfId="2" applyNumberFormat="1" applyFont="1" applyFill="1" applyBorder="1" applyAlignment="1">
      <alignment horizontal="center"/>
    </xf>
    <xf numFmtId="165" fontId="0" fillId="2" borderId="20" xfId="2" applyNumberFormat="1" applyFont="1" applyFill="1" applyBorder="1" applyAlignment="1">
      <alignment horizontal="center"/>
    </xf>
    <xf numFmtId="165" fontId="0" fillId="3" borderId="35" xfId="2" applyNumberFormat="1" applyFont="1" applyFill="1" applyBorder="1" applyAlignment="1">
      <alignment horizontal="center"/>
    </xf>
    <xf numFmtId="165" fontId="0" fillId="3" borderId="14" xfId="2" applyNumberFormat="1" applyFont="1" applyFill="1" applyBorder="1" applyAlignment="1">
      <alignment horizontal="center"/>
    </xf>
    <xf numFmtId="165" fontId="0" fillId="3" borderId="16" xfId="2" applyNumberFormat="1" applyFont="1" applyFill="1" applyBorder="1" applyAlignment="1">
      <alignment horizontal="center"/>
    </xf>
    <xf numFmtId="0" fontId="0" fillId="0" borderId="36" xfId="0" applyBorder="1" applyAlignment="1">
      <alignment vertical="center" wrapText="1"/>
    </xf>
    <xf numFmtId="165" fontId="0" fillId="2" borderId="22" xfId="2" applyNumberFormat="1" applyFont="1" applyFill="1" applyBorder="1" applyAlignment="1">
      <alignment horizontal="center"/>
    </xf>
    <xf numFmtId="165" fontId="0" fillId="2" borderId="23" xfId="2" applyNumberFormat="1" applyFont="1" applyFill="1" applyBorder="1" applyAlignment="1">
      <alignment horizontal="center"/>
    </xf>
    <xf numFmtId="165" fontId="0" fillId="2" borderId="24" xfId="2" applyNumberFormat="1" applyFont="1" applyFill="1" applyBorder="1" applyAlignment="1">
      <alignment horizontal="center"/>
    </xf>
    <xf numFmtId="165" fontId="0" fillId="3" borderId="37" xfId="2" applyNumberFormat="1" applyFont="1" applyFill="1" applyBorder="1" applyAlignment="1">
      <alignment horizontal="center"/>
    </xf>
    <xf numFmtId="165" fontId="0" fillId="3" borderId="23" xfId="2" applyNumberFormat="1" applyFont="1" applyFill="1" applyBorder="1" applyAlignment="1">
      <alignment horizontal="center"/>
    </xf>
    <xf numFmtId="165" fontId="0" fillId="3" borderId="25" xfId="2" applyNumberFormat="1" applyFont="1" applyFill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5" fontId="0" fillId="3" borderId="22" xfId="2" applyNumberFormat="1" applyFont="1" applyFill="1" applyBorder="1" applyAlignment="1">
      <alignment horizontal="center"/>
    </xf>
    <xf numFmtId="165" fontId="0" fillId="3" borderId="24" xfId="2" applyNumberFormat="1" applyFont="1" applyFill="1" applyBorder="1" applyAlignment="1">
      <alignment horizontal="center"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5" fontId="0" fillId="0" borderId="38" xfId="0" applyNumberFormat="1" applyBorder="1" applyAlignment="1">
      <alignment horizontal="center" vertical="center"/>
    </xf>
    <xf numFmtId="5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165" fontId="0" fillId="2" borderId="29" xfId="2" applyNumberFormat="1" applyFont="1" applyFill="1" applyBorder="1" applyAlignment="1">
      <alignment horizontal="center"/>
    </xf>
    <xf numFmtId="165" fontId="0" fillId="2" borderId="30" xfId="2" applyNumberFormat="1" applyFont="1" applyFill="1" applyBorder="1" applyAlignment="1">
      <alignment horizontal="center"/>
    </xf>
    <xf numFmtId="165" fontId="0" fillId="2" borderId="32" xfId="2" applyNumberFormat="1" applyFont="1" applyFill="1" applyBorder="1" applyAlignment="1">
      <alignment horizontal="center"/>
    </xf>
    <xf numFmtId="165" fontId="0" fillId="3" borderId="42" xfId="2" applyNumberFormat="1" applyFont="1" applyFill="1" applyBorder="1" applyAlignment="1">
      <alignment horizontal="center"/>
    </xf>
    <xf numFmtId="165" fontId="0" fillId="3" borderId="39" xfId="2" applyNumberFormat="1" applyFont="1" applyFill="1" applyBorder="1" applyAlignment="1">
      <alignment horizontal="center"/>
    </xf>
    <xf numFmtId="165" fontId="0" fillId="3" borderId="41" xfId="2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0" borderId="14" xfId="0" applyFont="1" applyFill="1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2" borderId="35" xfId="2" applyNumberFormat="1" applyFont="1" applyFill="1" applyBorder="1" applyAlignment="1">
      <alignment horizontal="center"/>
    </xf>
    <xf numFmtId="165" fontId="0" fillId="2" borderId="14" xfId="2" applyNumberFormat="1" applyFont="1" applyFill="1" applyBorder="1" applyAlignment="1">
      <alignment horizontal="center"/>
    </xf>
    <xf numFmtId="165" fontId="0" fillId="2" borderId="15" xfId="2" applyNumberFormat="1" applyFont="1" applyFill="1" applyBorder="1" applyAlignment="1">
      <alignment horizontal="center"/>
    </xf>
    <xf numFmtId="165" fontId="0" fillId="3" borderId="13" xfId="2" applyNumberFormat="1" applyFont="1" applyFill="1" applyBorder="1" applyAlignment="1">
      <alignment horizontal="center"/>
    </xf>
    <xf numFmtId="165" fontId="0" fillId="3" borderId="15" xfId="2" applyNumberFormat="1" applyFont="1" applyFill="1" applyBorder="1" applyAlignment="1">
      <alignment horizontal="center"/>
    </xf>
    <xf numFmtId="0" fontId="0" fillId="0" borderId="23" xfId="0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5" fontId="0" fillId="2" borderId="37" xfId="2" applyNumberFormat="1" applyFont="1" applyFill="1" applyBorder="1" applyAlignment="1">
      <alignment horizontal="center"/>
    </xf>
    <xf numFmtId="49" fontId="0" fillId="0" borderId="23" xfId="0" applyNumberFormat="1" applyFill="1" applyBorder="1" applyAlignment="1">
      <alignment vertical="center"/>
    </xf>
    <xf numFmtId="49" fontId="0" fillId="0" borderId="37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164" fontId="1" fillId="0" borderId="37" xfId="1" applyNumberFormat="1" applyFont="1" applyBorder="1" applyAlignment="1">
      <alignment horizontal="center" vertical="center" wrapText="1"/>
    </xf>
    <xf numFmtId="164" fontId="1" fillId="0" borderId="23" xfId="1" applyNumberFormat="1" applyFont="1" applyBorder="1" applyAlignment="1">
      <alignment horizontal="center" vertical="center" wrapText="1"/>
    </xf>
    <xf numFmtId="164" fontId="1" fillId="0" borderId="24" xfId="1" applyNumberFormat="1" applyFon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164" fontId="0" fillId="0" borderId="37" xfId="1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3" xfId="0" applyFont="1" applyBorder="1"/>
    <xf numFmtId="164" fontId="0" fillId="0" borderId="37" xfId="1" applyNumberFormat="1" applyFont="1" applyBorder="1" applyAlignment="1">
      <alignment horizontal="center"/>
    </xf>
    <xf numFmtId="164" fontId="0" fillId="0" borderId="23" xfId="1" applyNumberFormat="1" applyFont="1" applyBorder="1" applyAlignment="1">
      <alignment horizontal="center"/>
    </xf>
    <xf numFmtId="164" fontId="0" fillId="0" borderId="24" xfId="1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3" xfId="0" applyBorder="1"/>
    <xf numFmtId="41" fontId="0" fillId="0" borderId="48" xfId="1" applyFont="1" applyBorder="1" applyAlignment="1">
      <alignment horizontal="center"/>
    </xf>
    <xf numFmtId="41" fontId="0" fillId="0" borderId="30" xfId="1" applyFont="1" applyBorder="1" applyAlignment="1">
      <alignment horizontal="center"/>
    </xf>
    <xf numFmtId="41" fontId="0" fillId="0" borderId="32" xfId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9" fontId="0" fillId="0" borderId="32" xfId="0" applyNumberFormat="1" applyBorder="1" applyAlignment="1">
      <alignment horizontal="center" vertical="center"/>
    </xf>
    <xf numFmtId="165" fontId="0" fillId="2" borderId="48" xfId="2" applyNumberFormat="1" applyFont="1" applyFill="1" applyBorder="1" applyAlignment="1">
      <alignment horizontal="center"/>
    </xf>
    <xf numFmtId="165" fontId="0" fillId="3" borderId="48" xfId="2" applyNumberFormat="1" applyFont="1" applyFill="1" applyBorder="1" applyAlignment="1">
      <alignment horizontal="center"/>
    </xf>
    <xf numFmtId="165" fontId="0" fillId="3" borderId="30" xfId="2" applyNumberFormat="1" applyFont="1" applyFill="1" applyBorder="1" applyAlignment="1">
      <alignment horizontal="center"/>
    </xf>
    <xf numFmtId="165" fontId="0" fillId="3" borderId="31" xfId="2" applyNumberFormat="1" applyFont="1" applyFill="1" applyBorder="1" applyAlignment="1">
      <alignment horizontal="center"/>
    </xf>
    <xf numFmtId="165" fontId="0" fillId="3" borderId="29" xfId="2" applyNumberFormat="1" applyFont="1" applyFill="1" applyBorder="1" applyAlignment="1">
      <alignment horizontal="center"/>
    </xf>
    <xf numFmtId="165" fontId="0" fillId="3" borderId="32" xfId="2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/>
    <xf numFmtId="0" fontId="2" fillId="0" borderId="0" xfId="0" applyFont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49" fontId="9" fillId="0" borderId="0" xfId="0" applyNumberFormat="1" applyFont="1"/>
    <xf numFmtId="49" fontId="0" fillId="0" borderId="0" xfId="0" applyNumberFormat="1"/>
    <xf numFmtId="49" fontId="9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2" applyNumberFormat="1" applyFont="1" applyFill="1" applyBorder="1" applyAlignment="1">
      <alignment horizontal="center"/>
    </xf>
    <xf numFmtId="0" fontId="0" fillId="0" borderId="43" xfId="0" applyBorder="1"/>
    <xf numFmtId="14" fontId="2" fillId="0" borderId="44" xfId="0" applyNumberFormat="1" applyFont="1" applyBorder="1" applyAlignment="1">
      <alignment horizontal="center"/>
    </xf>
    <xf numFmtId="14" fontId="2" fillId="0" borderId="47" xfId="0" applyNumberFormat="1" applyFont="1" applyBorder="1" applyAlignment="1">
      <alignment horizontal="center"/>
    </xf>
    <xf numFmtId="0" fontId="2" fillId="2" borderId="43" xfId="0" applyFont="1" applyFill="1" applyBorder="1" applyAlignment="1">
      <alignment horizontal="center" wrapText="1"/>
    </xf>
    <xf numFmtId="0" fontId="2" fillId="3" borderId="44" xfId="0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wrapText="1"/>
    </xf>
    <xf numFmtId="0" fontId="0" fillId="0" borderId="13" xfId="0" applyBorder="1"/>
    <xf numFmtId="41" fontId="0" fillId="0" borderId="14" xfId="1" applyFont="1" applyBorder="1" applyAlignment="1">
      <alignment horizontal="center"/>
    </xf>
    <xf numFmtId="41" fontId="0" fillId="0" borderId="16" xfId="1" applyFont="1" applyBorder="1" applyAlignment="1">
      <alignment horizontal="center"/>
    </xf>
    <xf numFmtId="165" fontId="0" fillId="2" borderId="13" xfId="2" applyNumberFormat="1" applyFont="1" applyFill="1" applyBorder="1" applyAlignment="1">
      <alignment horizontal="center"/>
    </xf>
    <xf numFmtId="0" fontId="0" fillId="0" borderId="22" xfId="0" applyBorder="1"/>
    <xf numFmtId="41" fontId="0" fillId="0" borderId="23" xfId="1" applyFont="1" applyBorder="1" applyAlignment="1">
      <alignment horizontal="center"/>
    </xf>
    <xf numFmtId="41" fontId="0" fillId="0" borderId="25" xfId="1" applyFont="1" applyBorder="1" applyAlignment="1">
      <alignment horizontal="center"/>
    </xf>
    <xf numFmtId="0" fontId="0" fillId="0" borderId="29" xfId="0" applyBorder="1"/>
    <xf numFmtId="41" fontId="0" fillId="0" borderId="31" xfId="1" applyFont="1" applyBorder="1" applyAlignment="1">
      <alignment horizontal="center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52.28515625" customWidth="1"/>
    <col min="2" max="5" width="21.5703125" customWidth="1"/>
    <col min="6" max="6" width="21.140625" customWidth="1"/>
    <col min="7" max="7" width="23" customWidth="1"/>
    <col min="8" max="8" width="20.5703125" customWidth="1"/>
    <col min="9" max="9" width="20.42578125" customWidth="1"/>
    <col min="10" max="10" width="19.5703125" bestFit="1" customWidth="1"/>
    <col min="11" max="19" width="13.28515625" style="214" customWidth="1"/>
  </cols>
  <sheetData>
    <row r="1" spans="1:19" s="1" customFormat="1" ht="18.75" x14ac:dyDescent="0.3"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8.75" x14ac:dyDescent="0.3"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9.5" thickBot="1" x14ac:dyDescent="0.35">
      <c r="A3" s="1" t="s">
        <v>0</v>
      </c>
      <c r="K3" s="2"/>
      <c r="L3" s="2"/>
      <c r="M3" s="2"/>
      <c r="N3" s="2"/>
      <c r="O3" s="2"/>
      <c r="P3" s="2"/>
      <c r="Q3" s="2"/>
      <c r="R3" s="2"/>
      <c r="S3" s="2"/>
    </row>
    <row r="4" spans="1:19" ht="16.5" thickBot="1" x14ac:dyDescent="0.3">
      <c r="A4" s="3"/>
      <c r="B4" s="4">
        <v>41827</v>
      </c>
      <c r="C4" s="5"/>
      <c r="D4" s="6"/>
      <c r="E4" s="4">
        <v>41640</v>
      </c>
      <c r="F4" s="5"/>
      <c r="G4" s="6"/>
      <c r="H4" s="4">
        <v>41275</v>
      </c>
      <c r="I4" s="5"/>
      <c r="J4" s="6"/>
      <c r="K4" s="7" t="s">
        <v>1</v>
      </c>
      <c r="L4" s="8"/>
      <c r="M4" s="9"/>
      <c r="N4" s="10" t="s">
        <v>2</v>
      </c>
      <c r="O4" s="11"/>
      <c r="P4" s="11"/>
      <c r="Q4" s="12" t="s">
        <v>3</v>
      </c>
      <c r="R4" s="11"/>
      <c r="S4" s="13"/>
    </row>
    <row r="5" spans="1:19" ht="30.75" thickBot="1" x14ac:dyDescent="0.3">
      <c r="A5" s="14"/>
      <c r="B5" s="15" t="s">
        <v>4</v>
      </c>
      <c r="C5" s="16" t="s">
        <v>5</v>
      </c>
      <c r="D5" s="17" t="s">
        <v>6</v>
      </c>
      <c r="E5" s="15" t="s">
        <v>4</v>
      </c>
      <c r="F5" s="16" t="s">
        <v>5</v>
      </c>
      <c r="G5" s="17" t="s">
        <v>6</v>
      </c>
      <c r="H5" s="15" t="s">
        <v>4</v>
      </c>
      <c r="I5" s="16" t="s">
        <v>5</v>
      </c>
      <c r="J5" s="17" t="s">
        <v>6</v>
      </c>
      <c r="K5" s="18" t="s">
        <v>4</v>
      </c>
      <c r="L5" s="19" t="s">
        <v>5</v>
      </c>
      <c r="M5" s="20" t="s">
        <v>6</v>
      </c>
      <c r="N5" s="21" t="s">
        <v>4</v>
      </c>
      <c r="O5" s="22" t="s">
        <v>5</v>
      </c>
      <c r="P5" s="23" t="s">
        <v>6</v>
      </c>
      <c r="Q5" s="24" t="s">
        <v>4</v>
      </c>
      <c r="R5" s="22" t="s">
        <v>5</v>
      </c>
      <c r="S5" s="25" t="s">
        <v>6</v>
      </c>
    </row>
    <row r="6" spans="1:19" ht="18.75" thickBot="1" x14ac:dyDescent="0.3">
      <c r="A6" s="26" t="s">
        <v>7</v>
      </c>
      <c r="B6" s="27"/>
      <c r="C6" s="28"/>
      <c r="D6" s="29"/>
      <c r="E6" s="27"/>
      <c r="F6" s="28"/>
      <c r="G6" s="29"/>
      <c r="H6" s="27"/>
      <c r="I6" s="28"/>
      <c r="J6" s="29"/>
      <c r="K6" s="30"/>
      <c r="L6" s="31"/>
      <c r="M6" s="20"/>
      <c r="N6" s="31"/>
      <c r="O6" s="31"/>
      <c r="P6" s="32"/>
      <c r="Q6" s="30"/>
      <c r="R6" s="31"/>
      <c r="S6" s="20"/>
    </row>
    <row r="7" spans="1:19" ht="30" x14ac:dyDescent="0.25">
      <c r="A7" s="33" t="s">
        <v>8</v>
      </c>
      <c r="B7" s="34">
        <v>1200</v>
      </c>
      <c r="C7" s="35">
        <v>960</v>
      </c>
      <c r="D7" s="36">
        <v>600</v>
      </c>
      <c r="E7" s="37">
        <v>1200</v>
      </c>
      <c r="F7" s="38">
        <v>960</v>
      </c>
      <c r="G7" s="39">
        <v>600</v>
      </c>
      <c r="H7" s="37">
        <v>1000</v>
      </c>
      <c r="I7" s="38">
        <v>800</v>
      </c>
      <c r="J7" s="40">
        <v>500</v>
      </c>
      <c r="K7" s="41">
        <f>(B7-E7)/E7</f>
        <v>0</v>
      </c>
      <c r="L7" s="42">
        <f>(C7-F7)/F7</f>
        <v>0</v>
      </c>
      <c r="M7" s="43">
        <f>(D7-G7)/G7</f>
        <v>0</v>
      </c>
      <c r="N7" s="44">
        <f>(E7-H7)/H7</f>
        <v>0.2</v>
      </c>
      <c r="O7" s="45">
        <f>(F7-I7)/I7</f>
        <v>0.2</v>
      </c>
      <c r="P7" s="46">
        <f>(G7-J7)/J7</f>
        <v>0.2</v>
      </c>
      <c r="Q7" s="47">
        <f>(B7-H7)/H7</f>
        <v>0.2</v>
      </c>
      <c r="R7" s="48">
        <f t="shared" ref="R7:S10" si="0">(C7-I7)/I7</f>
        <v>0.2</v>
      </c>
      <c r="S7" s="49">
        <f t="shared" si="0"/>
        <v>0.2</v>
      </c>
    </row>
    <row r="8" spans="1:19" ht="30" x14ac:dyDescent="0.25">
      <c r="A8" s="50" t="s">
        <v>9</v>
      </c>
      <c r="B8" s="51">
        <v>3100</v>
      </c>
      <c r="C8" s="52">
        <v>2400</v>
      </c>
      <c r="D8" s="53">
        <v>1500</v>
      </c>
      <c r="E8" s="54">
        <v>3100</v>
      </c>
      <c r="F8" s="55">
        <v>2400</v>
      </c>
      <c r="G8" s="56">
        <v>1500</v>
      </c>
      <c r="H8" s="54">
        <v>2600</v>
      </c>
      <c r="I8" s="55">
        <v>2080</v>
      </c>
      <c r="J8" s="57">
        <v>1300</v>
      </c>
      <c r="K8" s="58">
        <f>(B8-E8)/E8</f>
        <v>0</v>
      </c>
      <c r="L8" s="59">
        <f>(C8-F8)/F8</f>
        <v>0</v>
      </c>
      <c r="M8" s="60">
        <f>(D8-G8)/G8</f>
        <v>0</v>
      </c>
      <c r="N8" s="61">
        <f>(E8-H8)/H8</f>
        <v>0.19230769230769232</v>
      </c>
      <c r="O8" s="62">
        <f>(F8-I8)/I8</f>
        <v>0.15384615384615385</v>
      </c>
      <c r="P8" s="63">
        <f>(G8-J8)/J8</f>
        <v>0.15384615384615385</v>
      </c>
      <c r="Q8" s="64">
        <f t="shared" ref="Q8:Q10" si="1">(B8-H8)/H8</f>
        <v>0.19230769230769232</v>
      </c>
      <c r="R8" s="65">
        <f t="shared" si="0"/>
        <v>0.15384615384615385</v>
      </c>
      <c r="S8" s="66">
        <f t="shared" si="0"/>
        <v>0.15384615384615385</v>
      </c>
    </row>
    <row r="9" spans="1:19" x14ac:dyDescent="0.25">
      <c r="A9" s="50" t="s">
        <v>10</v>
      </c>
      <c r="B9" s="51">
        <v>3400</v>
      </c>
      <c r="C9" s="52">
        <v>2600</v>
      </c>
      <c r="D9" s="53">
        <v>1600</v>
      </c>
      <c r="E9" s="54">
        <v>3400</v>
      </c>
      <c r="F9" s="55">
        <v>2600</v>
      </c>
      <c r="G9" s="56">
        <v>1600</v>
      </c>
      <c r="H9" s="54">
        <v>2800</v>
      </c>
      <c r="I9" s="55">
        <v>2200</v>
      </c>
      <c r="J9" s="57">
        <v>1400</v>
      </c>
      <c r="K9" s="58">
        <f>(B9-E9)/E9</f>
        <v>0</v>
      </c>
      <c r="L9" s="59">
        <f>(C9-F9)/F9</f>
        <v>0</v>
      </c>
      <c r="M9" s="60">
        <f>(D9-G9)/G9</f>
        <v>0</v>
      </c>
      <c r="N9" s="61">
        <f>(E9-H9)/H9</f>
        <v>0.21428571428571427</v>
      </c>
      <c r="O9" s="62">
        <f>(F9-I9)/I9</f>
        <v>0.18181818181818182</v>
      </c>
      <c r="P9" s="63">
        <f>(G9-J9)/J9</f>
        <v>0.14285714285714285</v>
      </c>
      <c r="Q9" s="64">
        <f t="shared" si="1"/>
        <v>0.21428571428571427</v>
      </c>
      <c r="R9" s="65">
        <f t="shared" si="0"/>
        <v>0.18181818181818182</v>
      </c>
      <c r="S9" s="66">
        <f t="shared" si="0"/>
        <v>0.14285714285714285</v>
      </c>
    </row>
    <row r="10" spans="1:19" ht="15.75" thickBot="1" x14ac:dyDescent="0.3">
      <c r="A10" s="67" t="s">
        <v>11</v>
      </c>
      <c r="B10" s="68">
        <v>4500</v>
      </c>
      <c r="C10" s="69">
        <v>3800</v>
      </c>
      <c r="D10" s="70">
        <v>2200</v>
      </c>
      <c r="E10" s="54">
        <v>4500</v>
      </c>
      <c r="F10" s="55">
        <v>3800</v>
      </c>
      <c r="G10" s="56">
        <v>2200</v>
      </c>
      <c r="H10" s="54">
        <v>3800</v>
      </c>
      <c r="I10" s="55">
        <v>3200</v>
      </c>
      <c r="J10" s="57">
        <v>1850</v>
      </c>
      <c r="K10" s="58">
        <f>(B10-E10)/E10</f>
        <v>0</v>
      </c>
      <c r="L10" s="59">
        <f>(C10-F10)/F10</f>
        <v>0</v>
      </c>
      <c r="M10" s="60">
        <f>(D10-G10)/G10</f>
        <v>0</v>
      </c>
      <c r="N10" s="61">
        <f>(E10-H10)/H10</f>
        <v>0.18421052631578946</v>
      </c>
      <c r="O10" s="62">
        <f>(F10-I10)/I10</f>
        <v>0.1875</v>
      </c>
      <c r="P10" s="63">
        <f>(G10-J10)/J10</f>
        <v>0.1891891891891892</v>
      </c>
      <c r="Q10" s="64">
        <f t="shared" si="1"/>
        <v>0.18421052631578946</v>
      </c>
      <c r="R10" s="65">
        <f t="shared" si="0"/>
        <v>0.1875</v>
      </c>
      <c r="S10" s="66">
        <f t="shared" si="0"/>
        <v>0.1891891891891892</v>
      </c>
    </row>
    <row r="11" spans="1:19" ht="15.75" thickBot="1" x14ac:dyDescent="0.3">
      <c r="A11" s="71" t="s">
        <v>12</v>
      </c>
      <c r="B11" s="72"/>
      <c r="C11" s="73"/>
      <c r="D11" s="74"/>
      <c r="E11" s="75"/>
      <c r="F11" s="76"/>
      <c r="G11" s="77"/>
      <c r="H11" s="78"/>
      <c r="I11" s="79"/>
      <c r="J11" s="79"/>
      <c r="K11" s="80"/>
      <c r="L11" s="81"/>
      <c r="M11" s="82"/>
      <c r="N11" s="83"/>
      <c r="O11" s="84"/>
      <c r="P11" s="85"/>
      <c r="Q11" s="83"/>
      <c r="R11" s="84"/>
      <c r="S11" s="86"/>
    </row>
    <row r="12" spans="1:19" ht="16.5" thickBot="1" x14ac:dyDescent="0.3">
      <c r="A12" s="87" t="s">
        <v>13</v>
      </c>
      <c r="B12" s="88"/>
      <c r="C12" s="89"/>
      <c r="D12" s="90"/>
      <c r="E12" s="91"/>
      <c r="F12" s="92"/>
      <c r="G12" s="93"/>
      <c r="H12" s="94"/>
      <c r="I12" s="95"/>
      <c r="J12" s="96"/>
      <c r="K12" s="97"/>
      <c r="L12" s="98"/>
      <c r="M12" s="99"/>
      <c r="N12" s="100"/>
      <c r="O12" s="100"/>
      <c r="P12" s="100"/>
      <c r="Q12" s="97"/>
      <c r="R12" s="98"/>
      <c r="S12" s="99"/>
    </row>
    <row r="13" spans="1:19" x14ac:dyDescent="0.25">
      <c r="A13" s="101" t="s">
        <v>14</v>
      </c>
      <c r="B13" s="102">
        <v>4200</v>
      </c>
      <c r="C13" s="103">
        <v>3400</v>
      </c>
      <c r="D13" s="104">
        <v>2000</v>
      </c>
      <c r="E13" s="37">
        <v>4200</v>
      </c>
      <c r="F13" s="38">
        <v>3400</v>
      </c>
      <c r="G13" s="39">
        <v>2000</v>
      </c>
      <c r="H13" s="37">
        <v>4000</v>
      </c>
      <c r="I13" s="38">
        <v>3200</v>
      </c>
      <c r="J13" s="40">
        <v>1900</v>
      </c>
      <c r="K13" s="105">
        <f>(B13-E13)/E13</f>
        <v>0</v>
      </c>
      <c r="L13" s="106">
        <f>(C13-F13)/F13</f>
        <v>0</v>
      </c>
      <c r="M13" s="107">
        <f>(D13-G13)/G13</f>
        <v>0</v>
      </c>
      <c r="N13" s="108">
        <f>(E13-H13)/H13</f>
        <v>0.05</v>
      </c>
      <c r="O13" s="109">
        <f>(F13-I13)/I13</f>
        <v>6.25E-2</v>
      </c>
      <c r="P13" s="110">
        <f>(G13-J13)/J13</f>
        <v>5.2631578947368418E-2</v>
      </c>
      <c r="Q13" s="47">
        <f t="shared" ref="Q13:S15" si="2">(B13-H13)/H13</f>
        <v>0.05</v>
      </c>
      <c r="R13" s="48">
        <f t="shared" si="2"/>
        <v>6.25E-2</v>
      </c>
      <c r="S13" s="49">
        <f t="shared" si="2"/>
        <v>5.2631578947368418E-2</v>
      </c>
    </row>
    <row r="14" spans="1:19" x14ac:dyDescent="0.25">
      <c r="A14" s="111" t="s">
        <v>15</v>
      </c>
      <c r="B14" s="51">
        <v>4200</v>
      </c>
      <c r="C14" s="52">
        <v>3400</v>
      </c>
      <c r="D14" s="53">
        <v>2000</v>
      </c>
      <c r="E14" s="54">
        <v>4200</v>
      </c>
      <c r="F14" s="55">
        <v>3400</v>
      </c>
      <c r="G14" s="56">
        <v>2000</v>
      </c>
      <c r="H14" s="54">
        <v>4000</v>
      </c>
      <c r="I14" s="55">
        <v>3200</v>
      </c>
      <c r="J14" s="57">
        <v>1900</v>
      </c>
      <c r="K14" s="112">
        <f>(B14-E14)/E14</f>
        <v>0</v>
      </c>
      <c r="L14" s="113">
        <f>(C14-F14)/F14</f>
        <v>0</v>
      </c>
      <c r="M14" s="114">
        <f>(D14-G14)/G14</f>
        <v>0</v>
      </c>
      <c r="N14" s="115">
        <f>(E14-H14)/H14</f>
        <v>0.05</v>
      </c>
      <c r="O14" s="116">
        <f>(F14-I14)/I14</f>
        <v>6.25E-2</v>
      </c>
      <c r="P14" s="117">
        <f>(G14-J14)/J14</f>
        <v>5.2631578947368418E-2</v>
      </c>
      <c r="Q14" s="64">
        <f t="shared" si="2"/>
        <v>0.05</v>
      </c>
      <c r="R14" s="65">
        <f t="shared" si="2"/>
        <v>6.25E-2</v>
      </c>
      <c r="S14" s="66">
        <f t="shared" si="2"/>
        <v>5.2631578947368418E-2</v>
      </c>
    </row>
    <row r="15" spans="1:19" ht="30" x14ac:dyDescent="0.25">
      <c r="A15" s="111" t="s">
        <v>16</v>
      </c>
      <c r="B15" s="51">
        <v>6300</v>
      </c>
      <c r="C15" s="52">
        <v>5000</v>
      </c>
      <c r="D15" s="53">
        <v>3200</v>
      </c>
      <c r="E15" s="54">
        <v>6300</v>
      </c>
      <c r="F15" s="55">
        <v>5000</v>
      </c>
      <c r="G15" s="56">
        <v>3200</v>
      </c>
      <c r="H15" s="54">
        <v>6000</v>
      </c>
      <c r="I15" s="55">
        <v>4800</v>
      </c>
      <c r="J15" s="57">
        <v>3000</v>
      </c>
      <c r="K15" s="112">
        <f>(B15-E15)/E15</f>
        <v>0</v>
      </c>
      <c r="L15" s="113">
        <f>(C15-F15)/F15</f>
        <v>0</v>
      </c>
      <c r="M15" s="114">
        <f>(D15-G15)/G15</f>
        <v>0</v>
      </c>
      <c r="N15" s="115">
        <f>(E15-H15)/H15</f>
        <v>0.05</v>
      </c>
      <c r="O15" s="116">
        <f>(F15-I15)/I15</f>
        <v>4.1666666666666664E-2</v>
      </c>
      <c r="P15" s="117">
        <f>(G15-J15)/J15</f>
        <v>6.6666666666666666E-2</v>
      </c>
      <c r="Q15" s="64">
        <f t="shared" si="2"/>
        <v>0.05</v>
      </c>
      <c r="R15" s="65">
        <f t="shared" si="2"/>
        <v>4.1666666666666664E-2</v>
      </c>
      <c r="S15" s="66">
        <f t="shared" si="2"/>
        <v>6.6666666666666666E-2</v>
      </c>
    </row>
    <row r="16" spans="1:19" ht="45" x14ac:dyDescent="0.25">
      <c r="A16" s="111" t="s">
        <v>17</v>
      </c>
      <c r="B16" s="118" t="s">
        <v>18</v>
      </c>
      <c r="C16" s="119" t="s">
        <v>19</v>
      </c>
      <c r="D16" s="120" t="s">
        <v>20</v>
      </c>
      <c r="E16" s="118" t="s">
        <v>21</v>
      </c>
      <c r="F16" s="119" t="s">
        <v>22</v>
      </c>
      <c r="G16" s="120" t="s">
        <v>23</v>
      </c>
      <c r="H16" s="118" t="s">
        <v>24</v>
      </c>
      <c r="I16" s="119" t="s">
        <v>25</v>
      </c>
      <c r="J16" s="121" t="s">
        <v>26</v>
      </c>
      <c r="K16" s="112">
        <f>(3000-2700)/2700</f>
        <v>0.1111111111111111</v>
      </c>
      <c r="L16" s="113">
        <f>(2400-2200)/2200</f>
        <v>9.0909090909090912E-2</v>
      </c>
      <c r="M16" s="114">
        <f>(1100-1000)/1000</f>
        <v>0.1</v>
      </c>
      <c r="N16" s="115">
        <f>(2700-2400)/2400</f>
        <v>0.125</v>
      </c>
      <c r="O16" s="116">
        <f>(2200-2000)/2000</f>
        <v>0.1</v>
      </c>
      <c r="P16" s="117">
        <f>(1000-910)/910</f>
        <v>9.8901098901098897E-2</v>
      </c>
      <c r="Q16" s="122">
        <f>(3000-2400)/2400</f>
        <v>0.25</v>
      </c>
      <c r="R16" s="116">
        <f>(2400-2000)/2000</f>
        <v>0.2</v>
      </c>
      <c r="S16" s="123">
        <f>(1100-910)/910</f>
        <v>0.2087912087912088</v>
      </c>
    </row>
    <row r="17" spans="1:19" ht="45" x14ac:dyDescent="0.25">
      <c r="A17" s="124" t="s">
        <v>27</v>
      </c>
      <c r="B17" s="125"/>
      <c r="C17" s="126"/>
      <c r="D17" s="120" t="s">
        <v>28</v>
      </c>
      <c r="E17" s="125"/>
      <c r="F17" s="126"/>
      <c r="G17" s="120" t="s">
        <v>29</v>
      </c>
      <c r="H17" s="125"/>
      <c r="I17" s="126"/>
      <c r="J17" s="121" t="s">
        <v>30</v>
      </c>
      <c r="K17" s="127"/>
      <c r="L17" s="113"/>
      <c r="M17" s="114">
        <f>(480-440)/440</f>
        <v>9.0909090909090912E-2</v>
      </c>
      <c r="N17" s="115"/>
      <c r="O17" s="116"/>
      <c r="P17" s="117">
        <f>(440-400)/400</f>
        <v>0.1</v>
      </c>
      <c r="Q17" s="128"/>
      <c r="R17" s="129"/>
      <c r="S17" s="123">
        <f>(480-400)/400</f>
        <v>0.2</v>
      </c>
    </row>
    <row r="18" spans="1:19" x14ac:dyDescent="0.25">
      <c r="A18" s="124" t="s">
        <v>31</v>
      </c>
      <c r="B18" s="130"/>
      <c r="C18" s="131"/>
      <c r="D18" s="132"/>
      <c r="E18" s="54"/>
      <c r="F18" s="55"/>
      <c r="G18" s="133" t="s">
        <v>32</v>
      </c>
      <c r="H18" s="125"/>
      <c r="I18" s="126"/>
      <c r="J18" s="134"/>
      <c r="K18" s="112"/>
      <c r="L18" s="113"/>
      <c r="M18" s="114"/>
      <c r="N18" s="115"/>
      <c r="O18" s="116"/>
      <c r="P18" s="117"/>
      <c r="Q18" s="128"/>
      <c r="R18" s="129"/>
      <c r="S18" s="135"/>
    </row>
    <row r="19" spans="1:19" x14ac:dyDescent="0.25">
      <c r="A19" s="124" t="s">
        <v>33</v>
      </c>
      <c r="B19" s="68">
        <v>2300</v>
      </c>
      <c r="C19" s="69">
        <v>1800</v>
      </c>
      <c r="D19" s="70">
        <v>840</v>
      </c>
      <c r="E19" s="54">
        <v>2100</v>
      </c>
      <c r="F19" s="55">
        <v>1600</v>
      </c>
      <c r="G19" s="56">
        <v>770</v>
      </c>
      <c r="H19" s="54">
        <v>1900</v>
      </c>
      <c r="I19" s="55">
        <v>1400</v>
      </c>
      <c r="J19" s="57">
        <v>700</v>
      </c>
      <c r="K19" s="112">
        <f>(B19-E19)/E19</f>
        <v>9.5238095238095233E-2</v>
      </c>
      <c r="L19" s="113">
        <f>(C19-F19)/F19</f>
        <v>0.125</v>
      </c>
      <c r="M19" s="114">
        <f>(D19-G19)/G19</f>
        <v>9.0909090909090912E-2</v>
      </c>
      <c r="N19" s="115">
        <f>(E19-H19)/H19</f>
        <v>0.10526315789473684</v>
      </c>
      <c r="O19" s="116">
        <f>(F19-I19)/I19</f>
        <v>0.14285714285714285</v>
      </c>
      <c r="P19" s="117">
        <f>(G19-J19)/J19</f>
        <v>0.1</v>
      </c>
      <c r="Q19" s="122">
        <f>(B19-H19)/H19</f>
        <v>0.21052631578947367</v>
      </c>
      <c r="R19" s="116">
        <f t="shared" ref="R19:S19" si="3">(C19-I19)/I19</f>
        <v>0.2857142857142857</v>
      </c>
      <c r="S19" s="123">
        <f t="shared" si="3"/>
        <v>0.2</v>
      </c>
    </row>
    <row r="20" spans="1:19" x14ac:dyDescent="0.25">
      <c r="A20" s="124" t="s">
        <v>27</v>
      </c>
      <c r="B20" s="68"/>
      <c r="C20" s="69"/>
      <c r="D20" s="70">
        <v>330</v>
      </c>
      <c r="E20" s="54"/>
      <c r="F20" s="55"/>
      <c r="G20" s="56">
        <v>300</v>
      </c>
      <c r="H20" s="54"/>
      <c r="I20" s="55"/>
      <c r="J20" s="57">
        <v>280</v>
      </c>
      <c r="K20" s="112"/>
      <c r="L20" s="113"/>
      <c r="M20" s="114">
        <f>(D20-G20)/G20</f>
        <v>0.1</v>
      </c>
      <c r="N20" s="115"/>
      <c r="O20" s="116"/>
      <c r="P20" s="117">
        <f>(G20-J20)/J20</f>
        <v>7.1428571428571425E-2</v>
      </c>
      <c r="Q20" s="122"/>
      <c r="R20" s="116"/>
      <c r="S20" s="123">
        <f>(D20-J20)/J20</f>
        <v>0.17857142857142858</v>
      </c>
    </row>
    <row r="21" spans="1:19" ht="15.75" thickBot="1" x14ac:dyDescent="0.3">
      <c r="A21" s="136" t="s">
        <v>31</v>
      </c>
      <c r="B21" s="137"/>
      <c r="C21" s="138"/>
      <c r="D21" s="139"/>
      <c r="E21" s="140"/>
      <c r="F21" s="141"/>
      <c r="G21" s="142" t="s">
        <v>32</v>
      </c>
      <c r="H21" s="140"/>
      <c r="I21" s="141"/>
      <c r="J21" s="143"/>
      <c r="K21" s="144"/>
      <c r="L21" s="145"/>
      <c r="M21" s="146"/>
      <c r="N21" s="147"/>
      <c r="O21" s="148"/>
      <c r="P21" s="149"/>
      <c r="Q21" s="83"/>
      <c r="R21" s="84"/>
      <c r="S21" s="86"/>
    </row>
    <row r="22" spans="1:19" ht="16.5" thickBot="1" x14ac:dyDescent="0.3">
      <c r="A22" s="150" t="s">
        <v>34</v>
      </c>
      <c r="B22" s="151"/>
      <c r="C22" s="152"/>
      <c r="D22" s="153"/>
      <c r="E22" s="151"/>
      <c r="F22" s="152"/>
      <c r="G22" s="153"/>
      <c r="H22" s="154"/>
      <c r="I22" s="155"/>
      <c r="J22" s="156"/>
      <c r="K22" s="157"/>
      <c r="L22" s="158"/>
      <c r="M22" s="159"/>
      <c r="N22" s="157"/>
      <c r="O22" s="158"/>
      <c r="P22" s="160"/>
      <c r="Q22" s="161"/>
      <c r="R22" s="158"/>
      <c r="S22" s="159"/>
    </row>
    <row r="23" spans="1:19" ht="45" x14ac:dyDescent="0.25">
      <c r="A23" s="162" t="s">
        <v>35</v>
      </c>
      <c r="B23" s="163" t="s">
        <v>36</v>
      </c>
      <c r="C23" s="164" t="s">
        <v>37</v>
      </c>
      <c r="D23" s="165" t="s">
        <v>38</v>
      </c>
      <c r="E23" s="166" t="s">
        <v>39</v>
      </c>
      <c r="F23" s="164" t="s">
        <v>40</v>
      </c>
      <c r="G23" s="165" t="s">
        <v>41</v>
      </c>
      <c r="H23" s="166" t="s">
        <v>42</v>
      </c>
      <c r="I23" s="164" t="s">
        <v>43</v>
      </c>
      <c r="J23" s="165" t="s">
        <v>44</v>
      </c>
      <c r="K23" s="167">
        <f>(5400-5000)/5000</f>
        <v>0.08</v>
      </c>
      <c r="L23" s="168">
        <f>(4200-3900)/3900</f>
        <v>7.6923076923076927E-2</v>
      </c>
      <c r="M23" s="169">
        <f>(1950-1800)/1950</f>
        <v>7.6923076923076927E-2</v>
      </c>
      <c r="N23" s="108">
        <f>(5000-4500)/4500</f>
        <v>0.1111111111111111</v>
      </c>
      <c r="O23" s="109">
        <f>(3900-3500)/3500</f>
        <v>0.11428571428571428</v>
      </c>
      <c r="P23" s="110">
        <f>(1800-1600)/1600</f>
        <v>0.125</v>
      </c>
      <c r="Q23" s="170">
        <f>(5400-4500)/4500</f>
        <v>0.2</v>
      </c>
      <c r="R23" s="109">
        <f>(4200-3500)/3500</f>
        <v>0.2</v>
      </c>
      <c r="S23" s="171">
        <f>(1950-1600)/1600</f>
        <v>0.21875</v>
      </c>
    </row>
    <row r="24" spans="1:19" ht="45" x14ac:dyDescent="0.25">
      <c r="A24" s="172" t="s">
        <v>27</v>
      </c>
      <c r="B24" s="173"/>
      <c r="C24" s="174"/>
      <c r="D24" s="120" t="s">
        <v>45</v>
      </c>
      <c r="E24" s="175"/>
      <c r="F24" s="174"/>
      <c r="G24" s="120" t="s">
        <v>46</v>
      </c>
      <c r="H24" s="54"/>
      <c r="I24" s="55"/>
      <c r="J24" s="120" t="s">
        <v>47</v>
      </c>
      <c r="K24" s="176"/>
      <c r="L24" s="113"/>
      <c r="M24" s="114">
        <f>(850-790)/790</f>
        <v>7.5949367088607597E-2</v>
      </c>
      <c r="N24" s="115"/>
      <c r="O24" s="116"/>
      <c r="P24" s="117">
        <f>(790-720)/720</f>
        <v>9.7222222222222224E-2</v>
      </c>
      <c r="Q24" s="122"/>
      <c r="R24" s="116"/>
      <c r="S24" s="123">
        <f>(850-720)/720</f>
        <v>0.18055555555555555</v>
      </c>
    </row>
    <row r="25" spans="1:19" x14ac:dyDescent="0.25">
      <c r="A25" s="177" t="s">
        <v>48</v>
      </c>
      <c r="B25" s="178"/>
      <c r="C25" s="179"/>
      <c r="D25" s="180"/>
      <c r="E25" s="181"/>
      <c r="F25" s="179"/>
      <c r="G25" s="133" t="s">
        <v>49</v>
      </c>
      <c r="H25" s="54"/>
      <c r="I25" s="55"/>
      <c r="J25" s="133" t="s">
        <v>49</v>
      </c>
      <c r="K25" s="176"/>
      <c r="L25" s="113"/>
      <c r="M25" s="114"/>
      <c r="N25" s="115"/>
      <c r="O25" s="116"/>
      <c r="P25" s="117"/>
      <c r="Q25" s="128"/>
      <c r="R25" s="129"/>
      <c r="S25" s="135"/>
    </row>
    <row r="26" spans="1:19" x14ac:dyDescent="0.25">
      <c r="A26" s="172" t="s">
        <v>31</v>
      </c>
      <c r="B26" s="173"/>
      <c r="C26" s="174"/>
      <c r="D26" s="182"/>
      <c r="E26" s="175"/>
      <c r="F26" s="174"/>
      <c r="G26" s="133" t="s">
        <v>49</v>
      </c>
      <c r="H26" s="54"/>
      <c r="I26" s="55"/>
      <c r="J26" s="133" t="s">
        <v>49</v>
      </c>
      <c r="K26" s="176"/>
      <c r="L26" s="113"/>
      <c r="M26" s="114"/>
      <c r="N26" s="115"/>
      <c r="O26" s="116"/>
      <c r="P26" s="117"/>
      <c r="Q26" s="128"/>
      <c r="R26" s="129"/>
      <c r="S26" s="135"/>
    </row>
    <row r="27" spans="1:19" x14ac:dyDescent="0.25">
      <c r="A27" s="183" t="s">
        <v>50</v>
      </c>
      <c r="B27" s="184">
        <v>5900</v>
      </c>
      <c r="C27" s="185">
        <v>4900</v>
      </c>
      <c r="D27" s="186">
        <v>3200</v>
      </c>
      <c r="E27" s="187">
        <v>5900</v>
      </c>
      <c r="F27" s="188">
        <v>4900</v>
      </c>
      <c r="G27" s="189">
        <v>3200</v>
      </c>
      <c r="H27" s="187">
        <v>5600</v>
      </c>
      <c r="I27" s="188">
        <v>4700</v>
      </c>
      <c r="J27" s="189">
        <v>3000</v>
      </c>
      <c r="K27" s="176">
        <f>(B27-E27)/E27</f>
        <v>0</v>
      </c>
      <c r="L27" s="113">
        <f>(C27-F27)/F27</f>
        <v>0</v>
      </c>
      <c r="M27" s="114">
        <f>(D27-G27)/G27</f>
        <v>0</v>
      </c>
      <c r="N27" s="115">
        <f>(E27-H27)/H27</f>
        <v>5.3571428571428568E-2</v>
      </c>
      <c r="O27" s="116">
        <f>(F27-I27)/I27</f>
        <v>4.2553191489361701E-2</v>
      </c>
      <c r="P27" s="117">
        <f>(G27-J27)/J27</f>
        <v>6.6666666666666666E-2</v>
      </c>
      <c r="Q27" s="122">
        <f>(B27-H27)/H27</f>
        <v>5.3571428571428568E-2</v>
      </c>
      <c r="R27" s="116">
        <f t="shared" ref="R27:S27" si="4">(C27-I27)/I27</f>
        <v>4.2553191489361701E-2</v>
      </c>
      <c r="S27" s="123">
        <f t="shared" si="4"/>
        <v>6.6666666666666666E-2</v>
      </c>
    </row>
    <row r="28" spans="1:19" x14ac:dyDescent="0.25">
      <c r="A28" s="190" t="s">
        <v>51</v>
      </c>
      <c r="B28" s="191"/>
      <c r="C28" s="52"/>
      <c r="D28" s="53"/>
      <c r="E28" s="125"/>
      <c r="F28" s="126"/>
      <c r="G28" s="133" t="s">
        <v>32</v>
      </c>
      <c r="H28" s="125"/>
      <c r="I28" s="126"/>
      <c r="J28" s="133" t="s">
        <v>49</v>
      </c>
      <c r="K28" s="176"/>
      <c r="L28" s="113"/>
      <c r="M28" s="114"/>
      <c r="N28" s="115"/>
      <c r="O28" s="116"/>
      <c r="P28" s="117"/>
      <c r="Q28" s="122"/>
      <c r="R28" s="116"/>
      <c r="S28" s="123"/>
    </row>
    <row r="29" spans="1:19" ht="30" x14ac:dyDescent="0.25">
      <c r="A29" s="183" t="s">
        <v>52</v>
      </c>
      <c r="B29" s="191">
        <v>3200</v>
      </c>
      <c r="C29" s="52">
        <v>2700</v>
      </c>
      <c r="D29" s="53">
        <v>1700</v>
      </c>
      <c r="E29" s="187">
        <v>3200</v>
      </c>
      <c r="F29" s="188">
        <v>2700</v>
      </c>
      <c r="G29" s="189">
        <v>1700</v>
      </c>
      <c r="H29" s="187">
        <v>3000</v>
      </c>
      <c r="I29" s="188">
        <v>2600</v>
      </c>
      <c r="J29" s="189">
        <v>1600</v>
      </c>
      <c r="K29" s="176">
        <f>(B29-E29)/E29</f>
        <v>0</v>
      </c>
      <c r="L29" s="113">
        <f>(C29-F29)/F29</f>
        <v>0</v>
      </c>
      <c r="M29" s="114">
        <f>(D29-G29)/G29</f>
        <v>0</v>
      </c>
      <c r="N29" s="115">
        <f>(E29-H29)/H29</f>
        <v>6.6666666666666666E-2</v>
      </c>
      <c r="O29" s="116">
        <f>(F29-I29)/I29</f>
        <v>3.8461538461538464E-2</v>
      </c>
      <c r="P29" s="117">
        <f>(G29-J29)/J29</f>
        <v>6.25E-2</v>
      </c>
      <c r="Q29" s="122">
        <f t="shared" ref="Q29:S35" si="5">(B29-H29)/H29</f>
        <v>6.6666666666666666E-2</v>
      </c>
      <c r="R29" s="116">
        <f t="shared" si="5"/>
        <v>3.8461538461538464E-2</v>
      </c>
      <c r="S29" s="123">
        <f t="shared" si="5"/>
        <v>6.25E-2</v>
      </c>
    </row>
    <row r="30" spans="1:19" x14ac:dyDescent="0.25">
      <c r="A30" s="190" t="s">
        <v>51</v>
      </c>
      <c r="B30" s="191"/>
      <c r="C30" s="52"/>
      <c r="D30" s="53"/>
      <c r="E30" s="192"/>
      <c r="F30" s="193"/>
      <c r="G30" s="133" t="s">
        <v>32</v>
      </c>
      <c r="H30" s="192"/>
      <c r="I30" s="193"/>
      <c r="J30" s="133" t="s">
        <v>49</v>
      </c>
      <c r="K30" s="176"/>
      <c r="L30" s="113"/>
      <c r="M30" s="114"/>
      <c r="N30" s="115"/>
      <c r="O30" s="116"/>
      <c r="P30" s="117"/>
      <c r="Q30" s="122"/>
      <c r="R30" s="116"/>
      <c r="S30" s="123"/>
    </row>
    <row r="31" spans="1:19" x14ac:dyDescent="0.25">
      <c r="A31" s="194" t="s">
        <v>53</v>
      </c>
      <c r="B31" s="195">
        <v>9100</v>
      </c>
      <c r="C31" s="196">
        <v>7300</v>
      </c>
      <c r="D31" s="197">
        <v>3200</v>
      </c>
      <c r="E31" s="198">
        <v>9100</v>
      </c>
      <c r="F31" s="199">
        <v>7300</v>
      </c>
      <c r="G31" s="200">
        <v>3200</v>
      </c>
      <c r="H31" s="198">
        <v>8700</v>
      </c>
      <c r="I31" s="199">
        <v>7000</v>
      </c>
      <c r="J31" s="200">
        <v>3000</v>
      </c>
      <c r="K31" s="176">
        <f>(B31-E31)/E31</f>
        <v>0</v>
      </c>
      <c r="L31" s="113">
        <f>(C31-F31)/F31</f>
        <v>0</v>
      </c>
      <c r="M31" s="114">
        <f>(D31-G31)/G31</f>
        <v>0</v>
      </c>
      <c r="N31" s="115">
        <f>(E31-H31)/H31</f>
        <v>4.5977011494252873E-2</v>
      </c>
      <c r="O31" s="116">
        <f>(F31-I31)/I31</f>
        <v>4.2857142857142858E-2</v>
      </c>
      <c r="P31" s="117">
        <f>(G31-J31)/J31</f>
        <v>6.6666666666666666E-2</v>
      </c>
      <c r="Q31" s="122">
        <f t="shared" si="5"/>
        <v>4.5977011494252873E-2</v>
      </c>
      <c r="R31" s="116">
        <f t="shared" si="5"/>
        <v>4.2857142857142858E-2</v>
      </c>
      <c r="S31" s="123">
        <f t="shared" si="5"/>
        <v>6.6666666666666666E-2</v>
      </c>
    </row>
    <row r="32" spans="1:19" x14ac:dyDescent="0.25">
      <c r="A32" s="201" t="s">
        <v>54</v>
      </c>
      <c r="B32" s="195"/>
      <c r="C32" s="196"/>
      <c r="D32" s="197"/>
      <c r="E32" s="192"/>
      <c r="F32" s="193"/>
      <c r="G32" s="133" t="s">
        <v>55</v>
      </c>
      <c r="H32" s="192"/>
      <c r="I32" s="193"/>
      <c r="J32" s="133" t="s">
        <v>49</v>
      </c>
      <c r="K32" s="176"/>
      <c r="L32" s="113"/>
      <c r="M32" s="114"/>
      <c r="N32" s="115"/>
      <c r="O32" s="116"/>
      <c r="P32" s="117"/>
      <c r="Q32" s="122"/>
      <c r="R32" s="116"/>
      <c r="S32" s="123"/>
    </row>
    <row r="33" spans="1:19" x14ac:dyDescent="0.25">
      <c r="A33" s="194" t="s">
        <v>56</v>
      </c>
      <c r="B33" s="195">
        <v>9100</v>
      </c>
      <c r="C33" s="196">
        <v>7300</v>
      </c>
      <c r="D33" s="197">
        <v>3200</v>
      </c>
      <c r="E33" s="198">
        <v>9100</v>
      </c>
      <c r="F33" s="199">
        <v>7300</v>
      </c>
      <c r="G33" s="200">
        <v>3200</v>
      </c>
      <c r="H33" s="198">
        <v>8700</v>
      </c>
      <c r="I33" s="199">
        <v>7000</v>
      </c>
      <c r="J33" s="200">
        <v>3000</v>
      </c>
      <c r="K33" s="176">
        <f>(B33-E33)/E33</f>
        <v>0</v>
      </c>
      <c r="L33" s="113">
        <f>(C33-F33)/F33</f>
        <v>0</v>
      </c>
      <c r="M33" s="114">
        <f>(D33-G33)/G33</f>
        <v>0</v>
      </c>
      <c r="N33" s="115">
        <f>(E33-H33)/H33</f>
        <v>4.5977011494252873E-2</v>
      </c>
      <c r="O33" s="116">
        <f>(F33-I33)/I33</f>
        <v>4.2857142857142858E-2</v>
      </c>
      <c r="P33" s="117">
        <f>(G33-J33)/J33</f>
        <v>6.6666666666666666E-2</v>
      </c>
      <c r="Q33" s="122">
        <f t="shared" si="5"/>
        <v>4.5977011494252873E-2</v>
      </c>
      <c r="R33" s="116">
        <f t="shared" si="5"/>
        <v>4.2857142857142858E-2</v>
      </c>
      <c r="S33" s="123">
        <f t="shared" si="5"/>
        <v>6.6666666666666666E-2</v>
      </c>
    </row>
    <row r="34" spans="1:19" ht="15.75" thickBot="1" x14ac:dyDescent="0.3">
      <c r="A34" s="201" t="s">
        <v>27</v>
      </c>
      <c r="B34" s="202"/>
      <c r="C34" s="203"/>
      <c r="D34" s="204"/>
      <c r="E34" s="205"/>
      <c r="F34" s="206"/>
      <c r="G34" s="207" t="s">
        <v>32</v>
      </c>
      <c r="H34" s="205"/>
      <c r="I34" s="206"/>
      <c r="J34" s="207" t="s">
        <v>49</v>
      </c>
      <c r="K34" s="208"/>
      <c r="L34" s="145"/>
      <c r="M34" s="146"/>
      <c r="N34" s="209"/>
      <c r="O34" s="210"/>
      <c r="P34" s="211"/>
      <c r="Q34" s="212"/>
      <c r="R34" s="210"/>
      <c r="S34" s="213"/>
    </row>
    <row r="35" spans="1:19" x14ac:dyDescent="0.25">
      <c r="H35" t="s">
        <v>57</v>
      </c>
    </row>
    <row r="36" spans="1:19" x14ac:dyDescent="0.25">
      <c r="A36" s="215" t="s">
        <v>58</v>
      </c>
      <c r="B36" s="216"/>
      <c r="C36" s="216"/>
      <c r="D36" s="216"/>
      <c r="E36" s="216"/>
      <c r="F36" s="216"/>
      <c r="G36" s="216"/>
      <c r="H36" t="s">
        <v>59</v>
      </c>
    </row>
    <row r="37" spans="1:19" x14ac:dyDescent="0.25">
      <c r="A37" s="217" t="s">
        <v>60</v>
      </c>
      <c r="B37" s="218"/>
      <c r="C37" s="218"/>
      <c r="D37" s="218"/>
      <c r="E37" s="218"/>
      <c r="F37" s="218"/>
      <c r="G37" s="218"/>
      <c r="H37" s="219" t="s">
        <v>61</v>
      </c>
    </row>
    <row r="38" spans="1:19" x14ac:dyDescent="0.25">
      <c r="A38" s="215" t="s">
        <v>62</v>
      </c>
      <c r="B38" s="216"/>
      <c r="C38" s="216"/>
      <c r="D38" s="216"/>
      <c r="E38" s="216"/>
      <c r="F38" s="216"/>
      <c r="G38" s="216"/>
    </row>
    <row r="39" spans="1:19" x14ac:dyDescent="0.25">
      <c r="A39" s="220" t="s">
        <v>63</v>
      </c>
      <c r="B39" s="221"/>
      <c r="C39" s="221"/>
      <c r="D39" s="221"/>
      <c r="E39" s="221"/>
      <c r="F39" s="221"/>
      <c r="G39" s="221"/>
    </row>
    <row r="40" spans="1:19" ht="26.25" x14ac:dyDescent="0.25">
      <c r="A40" s="222" t="s">
        <v>64</v>
      </c>
      <c r="B40" s="223"/>
      <c r="C40" s="223"/>
      <c r="D40" s="223"/>
      <c r="E40" s="223"/>
      <c r="F40" s="223"/>
      <c r="G40" s="223"/>
      <c r="O40" s="224"/>
      <c r="P40" s="224"/>
      <c r="Q40" s="224"/>
      <c r="R40" s="224"/>
    </row>
    <row r="41" spans="1:19" x14ac:dyDescent="0.25">
      <c r="A41" s="222" t="s">
        <v>65</v>
      </c>
      <c r="B41" s="223"/>
      <c r="C41" s="223"/>
      <c r="D41" s="223"/>
      <c r="E41" s="223"/>
      <c r="F41" s="223"/>
      <c r="G41" s="223"/>
      <c r="O41" s="225"/>
      <c r="P41" s="224"/>
      <c r="Q41" s="224"/>
      <c r="R41" s="224"/>
    </row>
    <row r="42" spans="1:19" x14ac:dyDescent="0.25">
      <c r="A42" s="222" t="s">
        <v>66</v>
      </c>
      <c r="B42" s="223"/>
      <c r="C42" s="223"/>
      <c r="D42" s="223"/>
      <c r="E42" s="223"/>
      <c r="F42" s="223"/>
      <c r="G42" s="223"/>
      <c r="O42" s="226"/>
      <c r="P42" s="226"/>
      <c r="Q42" s="224"/>
      <c r="R42" s="224"/>
    </row>
    <row r="43" spans="1:19" x14ac:dyDescent="0.25">
      <c r="O43" s="226"/>
      <c r="P43" s="226"/>
      <c r="Q43" s="224"/>
      <c r="R43" s="224"/>
    </row>
    <row r="44" spans="1:19" ht="15.75" thickBot="1" x14ac:dyDescent="0.3">
      <c r="A44" s="216" t="s">
        <v>67</v>
      </c>
      <c r="O44" s="226"/>
      <c r="P44" s="226"/>
      <c r="Q44" s="224"/>
      <c r="R44" s="224"/>
    </row>
    <row r="45" spans="1:19" ht="30.75" thickBot="1" x14ac:dyDescent="0.3">
      <c r="A45" s="227"/>
      <c r="B45" s="228">
        <v>41827</v>
      </c>
      <c r="C45" s="228">
        <v>41640</v>
      </c>
      <c r="D45" s="229">
        <v>41275</v>
      </c>
      <c r="E45" s="230" t="s">
        <v>68</v>
      </c>
      <c r="F45" s="231" t="s">
        <v>2</v>
      </c>
      <c r="G45" s="232" t="s">
        <v>69</v>
      </c>
      <c r="O45" s="226"/>
      <c r="P45" s="226"/>
      <c r="Q45" s="224"/>
      <c r="R45" s="224"/>
    </row>
    <row r="46" spans="1:19" x14ac:dyDescent="0.25">
      <c r="A46" s="233" t="s">
        <v>70</v>
      </c>
      <c r="B46" s="234">
        <v>33600</v>
      </c>
      <c r="C46" s="234">
        <v>32300</v>
      </c>
      <c r="D46" s="235">
        <v>31100</v>
      </c>
      <c r="E46" s="236">
        <f>(B46-C46)/C46</f>
        <v>4.0247678018575851E-2</v>
      </c>
      <c r="F46" s="109">
        <f>(C46-D46)/D46</f>
        <v>3.8585209003215437E-2</v>
      </c>
      <c r="G46" s="171">
        <f>(B46-D46)/D46</f>
        <v>8.0385852090032156E-2</v>
      </c>
    </row>
    <row r="47" spans="1:19" x14ac:dyDescent="0.25">
      <c r="A47" s="237" t="s">
        <v>5</v>
      </c>
      <c r="B47" s="238">
        <v>26900</v>
      </c>
      <c r="C47" s="238">
        <v>25800</v>
      </c>
      <c r="D47" s="239">
        <v>24900</v>
      </c>
      <c r="E47" s="112">
        <f>(B47-C47)/C47</f>
        <v>4.2635658914728682E-2</v>
      </c>
      <c r="F47" s="116">
        <f>(C47-D47)/D47</f>
        <v>3.614457831325301E-2</v>
      </c>
      <c r="G47" s="123">
        <f>(B47-D47)/D47</f>
        <v>8.0321285140562249E-2</v>
      </c>
    </row>
    <row r="48" spans="1:19" x14ac:dyDescent="0.25">
      <c r="A48" s="237" t="s">
        <v>71</v>
      </c>
      <c r="B48" s="238">
        <v>8500</v>
      </c>
      <c r="C48" s="238">
        <v>8100</v>
      </c>
      <c r="D48" s="239">
        <v>7800</v>
      </c>
      <c r="E48" s="112">
        <f>(B48-C48)/C48</f>
        <v>4.9382716049382713E-2</v>
      </c>
      <c r="F48" s="116">
        <f>(C48-D48)/D48</f>
        <v>3.8461538461538464E-2</v>
      </c>
      <c r="G48" s="123">
        <f>(B48-D48)/D48</f>
        <v>8.9743589743589744E-2</v>
      </c>
    </row>
    <row r="49" spans="1:7" ht="15.75" thickBot="1" x14ac:dyDescent="0.3">
      <c r="A49" s="240" t="s">
        <v>72</v>
      </c>
      <c r="B49" s="203">
        <v>10200</v>
      </c>
      <c r="C49" s="203">
        <v>9800</v>
      </c>
      <c r="D49" s="241">
        <v>9400</v>
      </c>
      <c r="E49" s="144">
        <f>(B49-C49)/C49</f>
        <v>4.0816326530612242E-2</v>
      </c>
      <c r="F49" s="210">
        <f>(C49-D49)/D49</f>
        <v>4.2553191489361701E-2</v>
      </c>
      <c r="G49" s="213">
        <f>(B49-D49)/D49</f>
        <v>8.5106382978723402E-2</v>
      </c>
    </row>
    <row r="50" spans="1:7" x14ac:dyDescent="0.25">
      <c r="A50" s="221"/>
      <c r="B50" s="221"/>
      <c r="C50" s="221"/>
      <c r="D50" s="221"/>
      <c r="E50" s="221"/>
      <c r="F50" s="221"/>
      <c r="G50" s="221"/>
    </row>
    <row r="51" spans="1:7" x14ac:dyDescent="0.25">
      <c r="A51" s="221"/>
      <c r="B51" s="221"/>
      <c r="C51" s="221"/>
      <c r="D51" s="221"/>
      <c r="E51" s="221"/>
      <c r="F51" s="221"/>
      <c r="G51" s="221"/>
    </row>
    <row r="52" spans="1:7" x14ac:dyDescent="0.25">
      <c r="A52" s="221"/>
      <c r="B52" s="221"/>
      <c r="C52" s="221"/>
      <c r="D52" s="221"/>
      <c r="E52" s="221"/>
      <c r="F52" s="221"/>
      <c r="G52" s="221"/>
    </row>
    <row r="53" spans="1:7" x14ac:dyDescent="0.25">
      <c r="A53" s="221"/>
      <c r="B53" s="221"/>
      <c r="C53" s="221"/>
      <c r="D53" s="221"/>
      <c r="E53" s="221"/>
      <c r="F53" s="221"/>
      <c r="G53" s="221"/>
    </row>
    <row r="54" spans="1:7" x14ac:dyDescent="0.25">
      <c r="A54" s="221"/>
      <c r="B54" s="221"/>
      <c r="C54" s="221"/>
      <c r="D54" s="221"/>
      <c r="E54" s="221"/>
      <c r="F54" s="221"/>
      <c r="G54" s="221"/>
    </row>
    <row r="55" spans="1:7" x14ac:dyDescent="0.25">
      <c r="A55" s="221"/>
      <c r="B55" s="221"/>
      <c r="C55" s="221"/>
      <c r="D55" s="221"/>
      <c r="E55" s="221"/>
      <c r="F55" s="221"/>
      <c r="G55" s="221"/>
    </row>
  </sheetData>
  <mergeCells count="6">
    <mergeCell ref="B4:D4"/>
    <mergeCell ref="E4:G4"/>
    <mergeCell ref="H4:J4"/>
    <mergeCell ref="K4:M4"/>
    <mergeCell ref="N4:P4"/>
    <mergeCell ref="Q4:S4"/>
  </mergeCells>
  <pageMargins left="0.25" right="0.25" top="0.75" bottom="0.75" header="0.3" footer="0.3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Henný Hinz</dc:creator>
  <cp:lastModifiedBy>Henný Hinz</cp:lastModifiedBy>
  <cp:lastPrinted>2014-08-19T15:45:47Z</cp:lastPrinted>
  <dcterms:created xsi:type="dcterms:W3CDTF">2014-08-19T15:45:06Z</dcterms:created>
  <dcterms:modified xsi:type="dcterms:W3CDTF">2014-08-19T15:47:03Z</dcterms:modified>
</cp:coreProperties>
</file>